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45" yWindow="-15" windowWidth="10275" windowHeight="8250" tabRatio="634" firstSheet="6" activeTab="9"/>
  </bookViews>
  <sheets>
    <sheet name="FP maj Comp of Fin Plan" sheetId="1" r:id="rId1"/>
    <sheet name="Consumer Equity Sheet  Form 2 " sheetId="2" r:id="rId2"/>
    <sheet name="F3 Income Sources" sheetId="3" r:id="rId3"/>
    <sheet name="F4 Lump Sum plan" sheetId="4" r:id="rId4"/>
    <sheet name="F5 Cash Flow Sheet" sheetId="5" r:id="rId5"/>
    <sheet name="F6 Recommended Percents" sheetId="6" r:id="rId6"/>
    <sheet name="F7 Allocated Spending plan" sheetId="8" r:id="rId7"/>
    <sheet name="F8 Income planning" sheetId="7" r:id="rId8"/>
    <sheet name="F9 Breakdown of Savings" sheetId="9" r:id="rId9"/>
    <sheet name="F10 Debt Snowball" sheetId="10" r:id="rId10"/>
    <sheet name="F11 Pro Rata Debt List " sheetId="13" r:id="rId11"/>
    <sheet name="F12 Monthly Retirement Planning" sheetId="11" r:id="rId12"/>
    <sheet name="F13 Monthly College Plan" sheetId="12" r:id="rId13"/>
  </sheets>
  <externalReferences>
    <externalReference r:id="rId14"/>
  </externalReferences>
  <calcPr calcId="125725"/>
</workbook>
</file>

<file path=xl/calcChain.xml><?xml version="1.0" encoding="utf-8"?>
<calcChain xmlns="http://schemas.openxmlformats.org/spreadsheetml/2006/main">
  <c r="E110" i="5"/>
  <c r="B20" i="12"/>
  <c r="B22" s="1"/>
  <c r="B13"/>
  <c r="B21" i="11"/>
  <c r="B23" s="1"/>
  <c r="B14"/>
  <c r="K33" i="13"/>
  <c r="I33"/>
  <c r="G33"/>
  <c r="I32"/>
  <c r="G32"/>
  <c r="K32" s="1"/>
  <c r="G31"/>
  <c r="G30"/>
  <c r="K29"/>
  <c r="I29"/>
  <c r="G29"/>
  <c r="I28"/>
  <c r="G28"/>
  <c r="K28" s="1"/>
  <c r="G27"/>
  <c r="G26"/>
  <c r="K25"/>
  <c r="I25"/>
  <c r="G25"/>
  <c r="I24"/>
  <c r="G24"/>
  <c r="K24" s="1"/>
  <c r="G23"/>
  <c r="G22"/>
  <c r="K21"/>
  <c r="I21"/>
  <c r="G21"/>
  <c r="I20"/>
  <c r="G20"/>
  <c r="K20" s="1"/>
  <c r="G19"/>
  <c r="G18"/>
  <c r="K17"/>
  <c r="I17"/>
  <c r="G17"/>
  <c r="I16"/>
  <c r="G16"/>
  <c r="K16" s="1"/>
  <c r="G15"/>
  <c r="G14"/>
  <c r="K13"/>
  <c r="I13"/>
  <c r="G13"/>
  <c r="I12"/>
  <c r="G12"/>
  <c r="K12" s="1"/>
  <c r="G11"/>
  <c r="G10"/>
  <c r="K9"/>
  <c r="I9"/>
  <c r="G9"/>
  <c r="C5"/>
  <c r="I31" s="1"/>
  <c r="K4"/>
  <c r="K3"/>
  <c r="C3"/>
  <c r="E28" i="10"/>
  <c r="C28"/>
  <c r="C29" i="9"/>
  <c r="G24"/>
  <c r="G21"/>
  <c r="G29" s="1"/>
  <c r="E21"/>
  <c r="E29" s="1"/>
  <c r="C8" i="8"/>
  <c r="E6"/>
  <c r="E8" s="1"/>
  <c r="E11" s="1"/>
  <c r="E12" s="1"/>
  <c r="E13" s="1"/>
  <c r="E16" s="1"/>
  <c r="E17" s="1"/>
  <c r="E18" s="1"/>
  <c r="E19" s="1"/>
  <c r="E20" s="1"/>
  <c r="E21" s="1"/>
  <c r="E22" s="1"/>
  <c r="E25" s="1"/>
  <c r="C6"/>
  <c r="C11" s="1"/>
  <c r="C25" i="6"/>
  <c r="C24"/>
  <c r="C23"/>
  <c r="C22"/>
  <c r="C21"/>
  <c r="C20"/>
  <c r="C19"/>
  <c r="C18"/>
  <c r="C17"/>
  <c r="C16"/>
  <c r="C15"/>
  <c r="C118" i="5"/>
  <c r="D110"/>
  <c r="E108"/>
  <c r="C108"/>
  <c r="E85"/>
  <c r="C85"/>
  <c r="C110" s="1"/>
  <c r="D78"/>
  <c r="D112" s="1"/>
  <c r="E76"/>
  <c r="C76"/>
  <c r="E58"/>
  <c r="C58"/>
  <c r="C78" s="1"/>
  <c r="C112" s="1"/>
  <c r="E49"/>
  <c r="C49"/>
  <c r="D41"/>
  <c r="D114" s="1"/>
  <c r="E39"/>
  <c r="C39"/>
  <c r="E30"/>
  <c r="C30"/>
  <c r="E26"/>
  <c r="C26"/>
  <c r="E18"/>
  <c r="C18"/>
  <c r="E9"/>
  <c r="C9"/>
  <c r="E4"/>
  <c r="C4"/>
  <c r="C41" s="1"/>
  <c r="C114" s="1"/>
  <c r="E31" i="4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C41" i="3"/>
  <c r="C39"/>
  <c r="E31" i="2"/>
  <c r="C31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31" s="1"/>
  <c r="K15" i="13" l="1"/>
  <c r="K31"/>
  <c r="K19"/>
  <c r="I10"/>
  <c r="K10" s="1"/>
  <c r="I14"/>
  <c r="K14" s="1"/>
  <c r="I18"/>
  <c r="K18" s="1"/>
  <c r="I22"/>
  <c r="K22" s="1"/>
  <c r="I26"/>
  <c r="K26" s="1"/>
  <c r="I30"/>
  <c r="K30" s="1"/>
  <c r="I11"/>
  <c r="K11" s="1"/>
  <c r="I15"/>
  <c r="I19"/>
  <c r="I23"/>
  <c r="K23" s="1"/>
  <c r="I27"/>
  <c r="K27" s="1"/>
  <c r="E28" i="8"/>
  <c r="E26"/>
  <c r="C116" i="5"/>
  <c r="D116"/>
  <c r="E29" i="8" l="1"/>
  <c r="E27"/>
  <c r="E30" s="1"/>
  <c r="E33" s="1"/>
  <c r="E34" s="1"/>
  <c r="E37" s="1"/>
  <c r="E38" s="1"/>
  <c r="E39" s="1"/>
  <c r="E40" s="1"/>
  <c r="E41" s="1"/>
  <c r="E42" s="1"/>
  <c r="E43" s="1"/>
  <c r="E46" s="1"/>
  <c r="E47" s="1"/>
  <c r="E48" s="1"/>
  <c r="E51" s="1"/>
  <c r="E52" s="1"/>
  <c r="E53" s="1"/>
  <c r="E54" s="1"/>
  <c r="E55" s="1"/>
  <c r="E56" s="1"/>
  <c r="E57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6" s="1"/>
  <c r="E78" s="1"/>
  <c r="E79" s="1"/>
  <c r="E80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I6" s="1"/>
  <c r="I8" s="1"/>
  <c r="I11" s="1"/>
  <c r="I12" s="1"/>
  <c r="I13" s="1"/>
  <c r="I16" s="1"/>
  <c r="I17" s="1"/>
  <c r="I18" s="1"/>
  <c r="I19" s="1"/>
  <c r="I20" s="1"/>
  <c r="I21" s="1"/>
  <c r="I22" s="1"/>
  <c r="I25" s="1"/>
  <c r="I26" s="1"/>
  <c r="I27" s="1"/>
  <c r="I28" s="1"/>
  <c r="I29" s="1"/>
  <c r="I30" s="1"/>
  <c r="I33" s="1"/>
  <c r="I34" s="1"/>
  <c r="I37" s="1"/>
  <c r="I38" s="1"/>
  <c r="I39" s="1"/>
  <c r="I40" s="1"/>
  <c r="I41" s="1"/>
  <c r="I42" s="1"/>
  <c r="I43" s="1"/>
  <c r="I46" s="1"/>
  <c r="I47" s="1"/>
  <c r="I48" s="1"/>
  <c r="I51" s="1"/>
  <c r="I52" s="1"/>
  <c r="I53" s="1"/>
  <c r="I54" s="1"/>
  <c r="I55" s="1"/>
  <c r="I56" s="1"/>
  <c r="I57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6" l="1"/>
  <c r="I78" s="1"/>
  <c r="I79" s="1"/>
  <c r="I80" s="1"/>
  <c r="I83" s="1"/>
  <c r="I84" s="1"/>
  <c r="I85" s="1"/>
  <c r="I86" s="1"/>
  <c r="I87" s="1"/>
  <c r="I88" s="1"/>
  <c r="I89" s="1"/>
  <c r="I90" s="1"/>
  <c r="I91" s="1"/>
  <c r="I92" s="1"/>
  <c r="I93" s="1"/>
  <c r="I94" s="1"/>
  <c r="I95" s="1"/>
  <c r="I96" s="1"/>
  <c r="I97" s="1"/>
  <c r="I98" s="1"/>
  <c r="I99" s="1"/>
  <c r="I100" s="1"/>
  <c r="I101" s="1"/>
  <c r="I102" s="1"/>
  <c r="I103" s="1"/>
  <c r="M6" s="1"/>
  <c r="M8" s="1"/>
  <c r="M11" s="1"/>
  <c r="M12" s="1"/>
  <c r="M13" s="1"/>
  <c r="M16" s="1"/>
  <c r="M17" s="1"/>
  <c r="M18" s="1"/>
  <c r="M19" s="1"/>
  <c r="M20" s="1"/>
  <c r="M21" s="1"/>
  <c r="M22" s="1"/>
  <c r="M25" s="1"/>
  <c r="M26" s="1"/>
  <c r="M27" s="1"/>
  <c r="M28" s="1"/>
  <c r="M29" s="1"/>
  <c r="M30" s="1"/>
  <c r="M33" s="1"/>
  <c r="M34" s="1"/>
  <c r="M37" s="1"/>
  <c r="M38" s="1"/>
  <c r="M39" s="1"/>
  <c r="M40" s="1"/>
  <c r="M41" s="1"/>
  <c r="M42" s="1"/>
  <c r="M43" s="1"/>
  <c r="M46" s="1"/>
  <c r="M47" s="1"/>
  <c r="M48" s="1"/>
  <c r="M51" s="1"/>
  <c r="M52" s="1"/>
  <c r="M53" s="1"/>
  <c r="M54" s="1"/>
  <c r="M55" s="1"/>
  <c r="M56" s="1"/>
  <c r="M57" s="1"/>
  <c r="M60" s="1"/>
  <c r="M61" s="1"/>
  <c r="M62" s="1"/>
  <c r="M63" s="1"/>
  <c r="M64" s="1"/>
  <c r="M65" s="1"/>
  <c r="M66" s="1"/>
  <c r="M67" s="1"/>
  <c r="M68" s="1"/>
  <c r="M69" s="1"/>
  <c r="M70" s="1"/>
  <c r="M71" s="1"/>
  <c r="M72" s="1"/>
  <c r="M73" s="1"/>
  <c r="I74"/>
  <c r="M76" l="1"/>
  <c r="M78" s="1"/>
  <c r="M79" s="1"/>
  <c r="M80" s="1"/>
  <c r="M83" s="1"/>
  <c r="M84" s="1"/>
  <c r="M85" s="1"/>
  <c r="M86" s="1"/>
  <c r="M87" s="1"/>
  <c r="M88" s="1"/>
  <c r="M89" s="1"/>
  <c r="M90" s="1"/>
  <c r="M91" s="1"/>
  <c r="M92" s="1"/>
  <c r="M93" s="1"/>
  <c r="M94" s="1"/>
  <c r="M95" s="1"/>
  <c r="M96" s="1"/>
  <c r="M97" s="1"/>
  <c r="M98" s="1"/>
  <c r="M99" s="1"/>
  <c r="M100" s="1"/>
  <c r="M101" s="1"/>
  <c r="M102" s="1"/>
  <c r="M103" s="1"/>
  <c r="Q6" s="1"/>
  <c r="Q8" s="1"/>
  <c r="Q11" s="1"/>
  <c r="Q12" s="1"/>
  <c r="Q13" s="1"/>
  <c r="Q16" s="1"/>
  <c r="Q17" s="1"/>
  <c r="Q18" s="1"/>
  <c r="Q19" s="1"/>
  <c r="Q20" s="1"/>
  <c r="Q21" s="1"/>
  <c r="Q22" s="1"/>
  <c r="Q25" s="1"/>
  <c r="Q26" s="1"/>
  <c r="Q27" s="1"/>
  <c r="Q28" s="1"/>
  <c r="Q29" s="1"/>
  <c r="Q30" s="1"/>
  <c r="Q33" s="1"/>
  <c r="Q34" s="1"/>
  <c r="Q37" s="1"/>
  <c r="Q38" s="1"/>
  <c r="Q39" s="1"/>
  <c r="Q40" s="1"/>
  <c r="Q41" s="1"/>
  <c r="Q42" s="1"/>
  <c r="Q43" s="1"/>
  <c r="Q46" s="1"/>
  <c r="Q47" s="1"/>
  <c r="Q48" s="1"/>
  <c r="Q51" s="1"/>
  <c r="Q52" s="1"/>
  <c r="Q53" s="1"/>
  <c r="Q54" s="1"/>
  <c r="Q55" s="1"/>
  <c r="Q56" s="1"/>
  <c r="Q57" s="1"/>
  <c r="Q60" s="1"/>
  <c r="Q61" s="1"/>
  <c r="Q62" s="1"/>
  <c r="Q63" s="1"/>
  <c r="Q64" s="1"/>
  <c r="Q65" s="1"/>
  <c r="Q66" s="1"/>
  <c r="Q67" s="1"/>
  <c r="Q68" s="1"/>
  <c r="Q69" s="1"/>
  <c r="Q70" s="1"/>
  <c r="Q71" s="1"/>
  <c r="Q72" s="1"/>
  <c r="Q73" s="1"/>
  <c r="M74"/>
  <c r="Q76" l="1"/>
  <c r="Q78" s="1"/>
  <c r="Q79" s="1"/>
  <c r="Q80" s="1"/>
  <c r="Q83" s="1"/>
  <c r="Q84" s="1"/>
  <c r="Q85" s="1"/>
  <c r="Q86" s="1"/>
  <c r="Q87" s="1"/>
  <c r="Q88" s="1"/>
  <c r="Q89" s="1"/>
  <c r="Q90" s="1"/>
  <c r="Q91" s="1"/>
  <c r="Q92" s="1"/>
  <c r="Q93" s="1"/>
  <c r="Q94" s="1"/>
  <c r="Q95" s="1"/>
  <c r="Q96" s="1"/>
  <c r="Q97" s="1"/>
  <c r="Q98" s="1"/>
  <c r="Q99" s="1"/>
  <c r="Q100" s="1"/>
  <c r="Q101" s="1"/>
  <c r="Q102" s="1"/>
  <c r="Q103" s="1"/>
  <c r="Q74"/>
</calcChain>
</file>

<file path=xl/sharedStrings.xml><?xml version="1.0" encoding="utf-8"?>
<sst xmlns="http://schemas.openxmlformats.org/spreadsheetml/2006/main" count="1082" uniqueCount="465">
  <si>
    <t>MAJOR COMPONENTS OF A HEALTHY FINANCIAL PLAN [Form 1]</t>
  </si>
  <si>
    <t>ACTION NEEDED</t>
  </si>
  <si>
    <t>ACTION DATE</t>
  </si>
  <si>
    <t xml:space="preserve">Written Cash Flow Plan </t>
  </si>
  <si>
    <t>Finished</t>
  </si>
  <si>
    <t xml:space="preserve">Will and/or Estate Plan </t>
  </si>
  <si>
    <t>Debt Reduction Plan</t>
  </si>
  <si>
    <t>Finished!</t>
  </si>
  <si>
    <t xml:space="preserve">Tax Reduction Plan </t>
  </si>
  <si>
    <t>Vote!  :)</t>
  </si>
  <si>
    <t xml:space="preserve">Emergency Funding </t>
  </si>
  <si>
    <t>3-6 months finished!</t>
  </si>
  <si>
    <t xml:space="preserve">Retirement Funding </t>
  </si>
  <si>
    <t xml:space="preserve">College Funding </t>
  </si>
  <si>
    <t xml:space="preserve">Charitable Giving </t>
  </si>
  <si>
    <t>Always!</t>
  </si>
  <si>
    <t>Teach My Children</t>
  </si>
  <si>
    <t>Already started</t>
  </si>
  <si>
    <t xml:space="preserve">Life Insurance </t>
  </si>
  <si>
    <t>Health Insurance</t>
  </si>
  <si>
    <t>Disability Insurance</t>
  </si>
  <si>
    <t xml:space="preserve">Auto Insurance </t>
  </si>
  <si>
    <t xml:space="preserve">Homeowner’s Insurance </t>
  </si>
  <si>
    <t>Identity Theft Insurance</t>
  </si>
  <si>
    <t xml:space="preserve"> I (We) ___________________________________, (a) responsible adult(s), do hereby promise </t>
  </si>
  <si>
    <t xml:space="preserve">to take the above stated actions by the above stated dates to financially secure the well-being of </t>
  </si>
  <si>
    <t xml:space="preserve">my (our) family and myself (ourselves). </t>
  </si>
  <si>
    <t>Signed:______________________</t>
  </si>
  <si>
    <t>Date: __________________________</t>
  </si>
  <si>
    <t>Consumer Equity Sheet [Form 2]</t>
  </si>
  <si>
    <t>ITEM/DESCRIBE</t>
  </si>
  <si>
    <t xml:space="preserve">VALUE </t>
  </si>
  <si>
    <t>-</t>
  </si>
  <si>
    <t>DEBT</t>
  </si>
  <si>
    <t>=</t>
  </si>
  <si>
    <t>EQUITY</t>
  </si>
  <si>
    <t>Real Estate _____________</t>
  </si>
  <si>
    <t>Car 1</t>
  </si>
  <si>
    <t>Car 2</t>
  </si>
  <si>
    <t>Cash on hand</t>
  </si>
  <si>
    <t>Checking Account 1</t>
  </si>
  <si>
    <t>Checking Account 2</t>
  </si>
  <si>
    <t>Savings Account</t>
  </si>
  <si>
    <t>Money Market Account</t>
  </si>
  <si>
    <t>Mutual Funds</t>
  </si>
  <si>
    <t>Other Investment 1</t>
  </si>
  <si>
    <t>Other Investment 2</t>
  </si>
  <si>
    <t>Retirement Plan</t>
  </si>
  <si>
    <t>Cash Value [Insurance]</t>
  </si>
  <si>
    <t>Household Items</t>
  </si>
  <si>
    <t>Jewelry</t>
  </si>
  <si>
    <t>Antiques</t>
  </si>
  <si>
    <t>Boat</t>
  </si>
  <si>
    <t>Unsecured Debt [Neg]</t>
  </si>
  <si>
    <t>Credit Card Debt [Neg]</t>
  </si>
  <si>
    <t>Precious Metals</t>
  </si>
  <si>
    <t>Other _________________</t>
  </si>
  <si>
    <t>Other__________________</t>
  </si>
  <si>
    <t>TOTAL</t>
  </si>
  <si>
    <t>Income Sources [Form 3]</t>
  </si>
  <si>
    <t>SOURCE</t>
  </si>
  <si>
    <t>AMOUNT</t>
  </si>
  <si>
    <t>PERIOD/DESCRIBE</t>
  </si>
  <si>
    <t>Salary 1</t>
  </si>
  <si>
    <t xml:space="preserve">monthly  </t>
  </si>
  <si>
    <t>Salary 2</t>
  </si>
  <si>
    <t>Salary 3</t>
  </si>
  <si>
    <t>Weekly :)</t>
  </si>
  <si>
    <t>Salary 4</t>
  </si>
  <si>
    <t>Bonus</t>
  </si>
  <si>
    <t>Self-Employment</t>
  </si>
  <si>
    <t>Interest Income</t>
  </si>
  <si>
    <t>Dividend Income</t>
  </si>
  <si>
    <t>Royalty Income</t>
  </si>
  <si>
    <t>Rents</t>
  </si>
  <si>
    <t>Notes</t>
  </si>
  <si>
    <t>Alimony</t>
  </si>
  <si>
    <t>Child Support</t>
  </si>
  <si>
    <t>AFDC</t>
  </si>
  <si>
    <t>Unemployment</t>
  </si>
  <si>
    <t>Social Security</t>
  </si>
  <si>
    <t>Pension</t>
  </si>
  <si>
    <t>Annuity</t>
  </si>
  <si>
    <t>Disability Income</t>
  </si>
  <si>
    <t>Cash Gifts</t>
  </si>
  <si>
    <t>one-time</t>
  </si>
  <si>
    <t>Trust Fund</t>
  </si>
  <si>
    <t>Other ___________</t>
  </si>
  <si>
    <t>Bond Fund</t>
  </si>
  <si>
    <t>Monthly Total</t>
  </si>
  <si>
    <t>Total Annual Income</t>
  </si>
  <si>
    <t>Lump Sum Payment Planning [Form 4]</t>
  </si>
  <si>
    <t xml:space="preserve">Payments you make on a non-monthly basis, such as insurance premiums and taxes, can be </t>
  </si>
  <si>
    <t xml:space="preserve">budget busters if you do not plan for them every month. Therefore, you must annualize the cost </t>
  </si>
  <si>
    <t xml:space="preserve">and convert these to monthly budget items. That way, you can save the money each month and </t>
  </si>
  <si>
    <t xml:space="preserve">will not be caught off-guard when your bi-monthly, quarterly, semi-annual, or annual bills come </t>
  </si>
  <si>
    <t xml:space="preserve">due. Simply divide the annual cost by 12 to determine the monthly amount you should save for </t>
  </si>
  <si>
    <t>each item. These are known as “Sinking Funds” in your monthly savings.</t>
  </si>
  <si>
    <t>ITEM NEEDED</t>
  </si>
  <si>
    <t>ANNUAL AMOUNT</t>
  </si>
  <si>
    <t>MONTHLY AMOUNT</t>
  </si>
  <si>
    <t>Real Estate Taxes</t>
  </si>
  <si>
    <t>/12=</t>
  </si>
  <si>
    <t>Homeowner's Insurance</t>
  </si>
  <si>
    <t>Home Repairs</t>
  </si>
  <si>
    <t>Replace Furniture</t>
  </si>
  <si>
    <t>Medical Bills</t>
  </si>
  <si>
    <t>Life Insurance</t>
  </si>
  <si>
    <t>Car Insurance</t>
  </si>
  <si>
    <t>/6=</t>
  </si>
  <si>
    <t xml:space="preserve">Car Repair </t>
  </si>
  <si>
    <t>Replace Car</t>
  </si>
  <si>
    <t>Clothing</t>
  </si>
  <si>
    <t>Tuition</t>
  </si>
  <si>
    <t>Bank Note</t>
  </si>
  <si>
    <t>IRS [self-employed]</t>
  </si>
  <si>
    <t>/3=</t>
  </si>
  <si>
    <t>Vacation</t>
  </si>
  <si>
    <t>Gifts [Including Christmas]</t>
  </si>
  <si>
    <t>Other ______________</t>
  </si>
  <si>
    <t>Monthly Cash Flow Plan [Form 5]</t>
  </si>
  <si>
    <t>Budgeted Item</t>
  </si>
  <si>
    <t>Subtotal</t>
  </si>
  <si>
    <t>Total</t>
  </si>
  <si>
    <t>Actually Spent</t>
  </si>
  <si>
    <t>% of Take-home Pay</t>
  </si>
  <si>
    <t>Should Be [percentage]</t>
  </si>
  <si>
    <t>CHARITABLE GIFTS</t>
  </si>
  <si>
    <t>10-15%</t>
  </si>
  <si>
    <t>SAVING</t>
  </si>
  <si>
    <t>Emergency Fund</t>
  </si>
  <si>
    <t>Retirement Fund</t>
  </si>
  <si>
    <t>College Fund</t>
  </si>
  <si>
    <t>5-10%</t>
  </si>
  <si>
    <t>HOUSING</t>
  </si>
  <si>
    <t>First Mortgage</t>
  </si>
  <si>
    <t>Second Mortgage</t>
  </si>
  <si>
    <t>Repair or Maint. Fee</t>
  </si>
  <si>
    <t>Other______________</t>
  </si>
  <si>
    <t>25-35%</t>
  </si>
  <si>
    <t>UTILITIES</t>
  </si>
  <si>
    <t>Electricity</t>
  </si>
  <si>
    <t xml:space="preserve">Water </t>
  </si>
  <si>
    <t>Gas</t>
  </si>
  <si>
    <t>Phone</t>
  </si>
  <si>
    <t>Trash</t>
  </si>
  <si>
    <t>Cable</t>
  </si>
  <si>
    <t>FOOD</t>
  </si>
  <si>
    <t>*Groceries</t>
  </si>
  <si>
    <t>*Restaurants</t>
  </si>
  <si>
    <t>5-15%</t>
  </si>
  <si>
    <t>TRANSPORTATION</t>
  </si>
  <si>
    <t>Car Payment 1</t>
  </si>
  <si>
    <t>Car Payment 2</t>
  </si>
  <si>
    <t>Gas and Oil</t>
  </si>
  <si>
    <t>Repairs and Tires</t>
  </si>
  <si>
    <t>License and Taxes</t>
  </si>
  <si>
    <t>Car Replacement</t>
  </si>
  <si>
    <t>Page 1 Total</t>
  </si>
  <si>
    <t>CLOTHING</t>
  </si>
  <si>
    <t>*Children's</t>
  </si>
  <si>
    <t>*Adults</t>
  </si>
  <si>
    <t>*Cleaning/Laundry</t>
  </si>
  <si>
    <t>2-7%</t>
  </si>
  <si>
    <t>MEDICAL/HEALTH</t>
  </si>
  <si>
    <t>Doctor Bills</t>
  </si>
  <si>
    <t>Dentist</t>
  </si>
  <si>
    <t>Optometrist</t>
  </si>
  <si>
    <t>Medications</t>
  </si>
  <si>
    <t>Nose Picking!</t>
  </si>
  <si>
    <t>PERSONAL</t>
  </si>
  <si>
    <t>Child Care</t>
  </si>
  <si>
    <t>Baby Sitter</t>
  </si>
  <si>
    <t>*Toiletries</t>
  </si>
  <si>
    <t>*Cosmetics</t>
  </si>
  <si>
    <t>*Hair Care</t>
  </si>
  <si>
    <t>Adult Education</t>
  </si>
  <si>
    <t>School Tuition</t>
  </si>
  <si>
    <t>School Supplies</t>
  </si>
  <si>
    <t>Subscriptions</t>
  </si>
  <si>
    <t>Organization Dues</t>
  </si>
  <si>
    <t>Gifts [incl. Christmas]</t>
  </si>
  <si>
    <t>Miscellaneous</t>
  </si>
  <si>
    <t>*Blow Money</t>
  </si>
  <si>
    <t>PAGE 2 TOTAL</t>
  </si>
  <si>
    <t>RECREATION</t>
  </si>
  <si>
    <t>*Entertainment</t>
  </si>
  <si>
    <t>DEBTS [Hopefully -0-]</t>
  </si>
  <si>
    <t>Visa 1</t>
  </si>
  <si>
    <t>Visa 2</t>
  </si>
  <si>
    <t xml:space="preserve">Mastercard 1 </t>
  </si>
  <si>
    <t>Mastercard 2</t>
  </si>
  <si>
    <t>American Express</t>
  </si>
  <si>
    <t>Discover Card</t>
  </si>
  <si>
    <t>Gas Card 1</t>
  </si>
  <si>
    <t>Gas Card 2</t>
  </si>
  <si>
    <t>Dept. store Card 1</t>
  </si>
  <si>
    <t>Dept. Store Card 2</t>
  </si>
  <si>
    <t>Finance Co. 1</t>
  </si>
  <si>
    <t>Finance Co. 2</t>
  </si>
  <si>
    <t>Credit Line</t>
  </si>
  <si>
    <t>Student Loan 1</t>
  </si>
  <si>
    <t>Student Loan 2</t>
  </si>
  <si>
    <t>Home Depot</t>
  </si>
  <si>
    <t>PAGE 3 TOTAL</t>
  </si>
  <si>
    <t xml:space="preserve">PAGE 1 TOTAL </t>
  </si>
  <si>
    <t>GRAND TOTAL</t>
  </si>
  <si>
    <t>TOTAL HOUSEHOLD INCOME</t>
  </si>
  <si>
    <t>Is the Grand Total and the Income</t>
  </si>
  <si>
    <t>ZERO?</t>
  </si>
  <si>
    <r>
      <t>Every single dollar of your income should be allocated to some category on this form.</t>
    </r>
    <r>
      <rPr>
        <sz val="13"/>
        <rFont val="Helvetica"/>
        <family val="2"/>
      </rPr>
      <t xml:space="preserve"> When </t>
    </r>
  </si>
  <si>
    <r>
      <t xml:space="preserve">you’re done, your total </t>
    </r>
    <r>
      <rPr>
        <u/>
        <sz val="13"/>
        <rFont val="Helvetica"/>
        <family val="2"/>
      </rPr>
      <t xml:space="preserve">income minus expenses </t>
    </r>
    <r>
      <rPr>
        <b/>
        <u/>
        <sz val="13"/>
        <rFont val="Helvetica"/>
        <family val="2"/>
      </rPr>
      <t>should equal zero</t>
    </r>
    <r>
      <rPr>
        <sz val="13"/>
        <rFont val="Helvetica"/>
        <family val="2"/>
      </rPr>
      <t xml:space="preserve">. If it doesn’t, then you need </t>
    </r>
  </si>
  <si>
    <t xml:space="preserve">to adjust some categories (such as debt reduction, giving, or saving) so that it does equal </t>
  </si>
  <si>
    <t xml:space="preserve">zero. Use some common sense here, too. Do not leave things like clothes, car repairs, or home </t>
  </si>
  <si>
    <t xml:space="preserve">improvements off this list. If you don’t plan for these things, then you’re only setting yourself up </t>
  </si>
  <si>
    <r>
      <t>for failure later.</t>
    </r>
    <r>
      <rPr>
        <sz val="12"/>
        <rFont val="Helvetica"/>
        <family val="2"/>
      </rPr>
      <t xml:space="preserve"> </t>
    </r>
  </si>
  <si>
    <t xml:space="preserve">Yes, we know this budget form is really long. We do it so we can list practically every </t>
  </si>
  <si>
    <t xml:space="preserve">expense imaginable on this form to prevent you from forgetting something. Don’t expect to put </t>
  </si>
  <si>
    <t xml:space="preserve">something on every line item. Just use the ones that are relevant to your specific situation. </t>
  </si>
  <si>
    <t xml:space="preserve">Every main category on this form has subcategories. Be sure to fill in the monthly expense for each </t>
  </si>
  <si>
    <t>subcategory. Later, as you actually pay the bills and work through the month,</t>
  </si>
  <si>
    <t xml:space="preserve"> use the “Actually Spent” column to record what you really spent in each area. </t>
  </si>
  <si>
    <t xml:space="preserve">If there is a substantial difference between what you budgeted and what </t>
  </si>
  <si>
    <t xml:space="preserve">you spent, then you’ll need to readjust the budget to make up for the difference. If one category </t>
  </si>
  <si>
    <r>
      <t xml:space="preserve">continually comes up </t>
    </r>
    <r>
      <rPr>
        <b/>
        <u/>
        <sz val="13"/>
        <rFont val="Helvetica"/>
        <family val="2"/>
      </rPr>
      <t>over</t>
    </r>
    <r>
      <rPr>
        <sz val="13"/>
        <rFont val="Helvetica"/>
        <family val="2"/>
      </rPr>
      <t xml:space="preserve"> or </t>
    </r>
    <r>
      <rPr>
        <b/>
        <u/>
        <sz val="13"/>
        <rFont val="Helvetica"/>
        <family val="2"/>
      </rPr>
      <t>short</t>
    </r>
    <r>
      <rPr>
        <sz val="13"/>
        <rFont val="Helvetica"/>
        <family val="2"/>
      </rPr>
      <t xml:space="preserve"> for two or three months, then you </t>
    </r>
    <r>
      <rPr>
        <b/>
        <u/>
        <sz val="13"/>
        <rFont val="Helvetica"/>
        <family val="2"/>
      </rPr>
      <t xml:space="preserve">need to adjust the budgeted </t>
    </r>
  </si>
  <si>
    <r>
      <t>amount</t>
    </r>
    <r>
      <rPr>
        <sz val="13"/>
        <rFont val="Helvetica"/>
        <family val="2"/>
      </rPr>
      <t xml:space="preserve"> accordingly.</t>
    </r>
    <r>
      <rPr>
        <sz val="12"/>
        <rFont val="Helvetica"/>
        <family val="2"/>
      </rPr>
      <t xml:space="preserve"> </t>
    </r>
  </si>
  <si>
    <t xml:space="preserve">Use the “% Take Home Pay” column to record what percentage of your income actually goes </t>
  </si>
  <si>
    <t xml:space="preserve">to each category. Then, use the “Recommended Percentages” sheet (Form 6) to see if your </t>
  </si>
  <si>
    <t xml:space="preserve">percentages are in line with what we recommend. </t>
  </si>
  <si>
    <r>
      <t>Notes:</t>
    </r>
    <r>
      <rPr>
        <sz val="12"/>
        <rFont val="Helvetica"/>
        <family val="2"/>
      </rPr>
      <t xml:space="preserve"> </t>
    </r>
  </si>
  <si>
    <r>
      <t>• An asterisk ( * ) beside an item indicates an area for which you should use the envelope system.</t>
    </r>
    <r>
      <rPr>
        <sz val="12"/>
        <rFont val="Helvetica"/>
        <family val="2"/>
      </rPr>
      <t xml:space="preserve"> </t>
    </r>
  </si>
  <si>
    <t xml:space="preserve">• The emergency fund should get all the savings until you’ve completed your full emergency </t>
  </si>
  <si>
    <t xml:space="preserve">fund of three to six months of expenses (Baby Step 3). </t>
  </si>
  <si>
    <t xml:space="preserve">• Don’t forget to include your annualized items from the “Lump Sum Payment Planning” sheet </t>
  </si>
  <si>
    <t>(Form 4), including your Christmas gift planning.</t>
  </si>
  <si>
    <t>Recommended Percentages [Form 6]</t>
  </si>
  <si>
    <t xml:space="preserve">How much of your income should be spent on housing, giving, food, etc.? Through experience </t>
  </si>
  <si>
    <t xml:space="preserve">and research, we recommend the following percentages. However, you should remember </t>
  </si>
  <si>
    <t xml:space="preserve">that these are only recommended percentages. If you have an unusually high or low income, </t>
  </si>
  <si>
    <t xml:space="preserve">then these numbers could change dramatically. For example, if you have a high income, the </t>
  </si>
  <si>
    <t xml:space="preserve">percentage that is spent on food will be much lower than someone who earns half of that. </t>
  </si>
  <si>
    <t xml:space="preserve">If you find that you spend much more in one category than we recommend, however, it may </t>
  </si>
  <si>
    <t xml:space="preserve">be necessary to adjust your lifestyle in that area in order to enjoy more freedom and flexibility </t>
  </si>
  <si>
    <t xml:space="preserve">across the board. </t>
  </si>
  <si>
    <t>ITEM</t>
  </si>
  <si>
    <t>ACTUAL%</t>
  </si>
  <si>
    <t>RECOMMENDED %</t>
  </si>
  <si>
    <t>10 – 15</t>
  </si>
  <si>
    <t>%</t>
  </si>
  <si>
    <t>5 – 10</t>
  </si>
  <si>
    <t>25 – 35</t>
  </si>
  <si>
    <t>5 – 15</t>
  </si>
  <si>
    <t>2 – 7</t>
  </si>
  <si>
    <t>DEBTS</t>
  </si>
  <si>
    <t>Allocated Spending Plan [Form 7]</t>
  </si>
  <si>
    <t>July</t>
  </si>
  <si>
    <t>PAY PERIOD By Week</t>
  </si>
  <si>
    <t>/</t>
  </si>
  <si>
    <t>ITEM:</t>
  </si>
  <si>
    <t>INCOME BY WEEK</t>
  </si>
  <si>
    <t>*Gas and Oil</t>
  </si>
  <si>
    <t>*Repairs and Tires</t>
  </si>
  <si>
    <t>*CLOTHING</t>
  </si>
  <si>
    <t>*Children</t>
  </si>
  <si>
    <t>*Baby Sitter</t>
  </si>
  <si>
    <t>*BLOW MONEY</t>
  </si>
  <si>
    <t xml:space="preserve">Now that you’ve already planned out the entire month on the “Monthly Cash Flow Plan” (Form 5), </t>
  </si>
  <si>
    <t xml:space="preserve">let’s get just a little bit more precise. On this form, you will allocate—or spend—all of your money </t>
  </si>
  <si>
    <r>
      <t>from each individual pay period.</t>
    </r>
    <r>
      <rPr>
        <sz val="12"/>
        <rFont val="Helvetica"/>
        <family val="2"/>
      </rPr>
      <t xml:space="preserve"> </t>
    </r>
  </si>
  <si>
    <t xml:space="preserve">There are four columns on this form, representing the four weeks in a given month. You will use </t>
  </si>
  <si>
    <t xml:space="preserve">one column for each week you get paid. If you are married and your spouse earns an income, </t>
  </si>
  <si>
    <t xml:space="preserve">then you will both use this same form. For weeks in which you both receive a paycheck, simply </t>
  </si>
  <si>
    <t xml:space="preserve">add those two incomes together and use a single column. Be sure to write the pay date at the top </t>
  </si>
  <si>
    <r>
      <t>of the column.</t>
    </r>
    <r>
      <rPr>
        <sz val="12"/>
        <rFont val="Helvetica"/>
        <family val="2"/>
      </rPr>
      <t xml:space="preserve"> </t>
    </r>
  </si>
  <si>
    <t xml:space="preserve">Now, go down the list and allocate each expense to a specific payday, using your bills’ due dates </t>
  </si>
  <si>
    <t xml:space="preserve">as a guide. For example, if your phone bill is due on the 22nd and you get paid on the 15th and </t>
  </si>
  <si>
    <t xml:space="preserve">30th, then you know that you would probably pay that bill from your income on the 15th. Some </t>
  </si>
  <si>
    <t xml:space="preserve">things, like utility bills, will be paid monthly, while other items, such as food and gasoline, could </t>
  </si>
  <si>
    <t xml:space="preserve">be weekly. The point here is to anticipate both your upcoming expenses and your upcoming </t>
  </si>
  <si>
    <t xml:space="preserve">income and plan accordingly. </t>
  </si>
  <si>
    <t xml:space="preserve">Beside each line item, you’ll see two blanks separated by a slash ( / ). Put the expense to the left </t>
  </si>
  <si>
    <t xml:space="preserve">of the slash and the remaining income from that pay period to the right of the slash. As you work </t>
  </si>
  <si>
    <t xml:space="preserve">your way down the column, the income remaining should diminish until you reach a perfect zero </t>
  </si>
  <si>
    <t xml:space="preserve">at the bottom of the list. If you have money left over at the end of the column, go back and adjust </t>
  </si>
  <si>
    <r>
      <t>an area, such as savings or giving, so that you spend every single dollar.</t>
    </r>
    <r>
      <rPr>
        <sz val="12"/>
        <rFont val="Helvetica"/>
        <family val="2"/>
      </rPr>
      <t xml:space="preserve"> </t>
    </r>
  </si>
  <si>
    <t xml:space="preserve">This level of detail may be uncomfortable to you at first, but the payoff is worth it. By specifically </t>
  </si>
  <si>
    <t xml:space="preserve">“naming” every dollar before you actually get it in your hands, you will remove an incredible </t>
  </si>
  <si>
    <t xml:space="preserve">amount of stress and curb your overspending. </t>
  </si>
  <si>
    <r>
      <t>NOTES:</t>
    </r>
    <r>
      <rPr>
        <sz val="12"/>
        <rFont val="Helvetica"/>
        <family val="2"/>
      </rPr>
      <t xml:space="preserve"> </t>
    </r>
  </si>
  <si>
    <t xml:space="preserve">• If you have an irregular income, such as self-employment or commissions, you should use the </t>
  </si>
  <si>
    <r>
      <t>“Irregular Income Planning” sheet (Form 8) instead of this “Allocated Spending Plan.”</t>
    </r>
    <r>
      <rPr>
        <sz val="12"/>
        <rFont val="Helvetica"/>
        <family val="2"/>
      </rPr>
      <t xml:space="preserve"> </t>
    </r>
  </si>
  <si>
    <t xml:space="preserve">• If you know that you have an impulse spending problem, then you may want to allocate more </t>
  </si>
  <si>
    <t xml:space="preserve">money to the “Blow” category. That way, you are at least planning for it and setting up some </t>
  </si>
  <si>
    <r>
      <t>boundaries for yourself.</t>
    </r>
    <r>
      <rPr>
        <sz val="12"/>
        <rFont val="Helvetica"/>
        <family val="2"/>
      </rPr>
      <t xml:space="preserve"> </t>
    </r>
  </si>
  <si>
    <t xml:space="preserve">• An asterisk ( * ) beside an item indicates an area for which you should use the  </t>
  </si>
  <si>
    <t>envelope system.</t>
  </si>
  <si>
    <t>Income Planning [Form 8]</t>
  </si>
  <si>
    <t xml:space="preserve">Instructions: </t>
  </si>
  <si>
    <t xml:space="preserve">Many people have an “irregular” income, which simply means that their compensation </t>
  </si>
  <si>
    <t xml:space="preserve">fluctuates from month to month. This is especially common for the self-employed, as well as </t>
  </si>
  <si>
    <t xml:space="preserve">commission-based salespeople. While this makes it more difficult to predict your income, you are </t>
  </si>
  <si>
    <r>
      <t>still responsible for doing a monthly budget!</t>
    </r>
    <r>
      <rPr>
        <sz val="12"/>
        <rFont val="Helvetica"/>
        <family val="2"/>
      </rPr>
      <t xml:space="preserve"> </t>
    </r>
  </si>
  <si>
    <t xml:space="preserve">The “Monthly Cash Flow Plan” (Form 5) should remain a crucial part of your plan, as it lays out </t>
  </si>
  <si>
    <t xml:space="preserve">exactly how much money you need to bring home each month to survive and prosper. However, </t>
  </si>
  <si>
    <t xml:space="preserve">instead of doing the “Allocated Spending Plan” (Form 7), you will use this “Irregular Income </t>
  </si>
  <si>
    <r>
      <t>Planning” sheet.</t>
    </r>
    <r>
      <rPr>
        <sz val="12"/>
        <rFont val="Helvetica"/>
        <family val="2"/>
      </rPr>
      <t xml:space="preserve"> </t>
    </r>
  </si>
  <si>
    <t xml:space="preserve">On this form, simply look at the individual items from your “Monthly Cash Flow Plan” sheet and </t>
  </si>
  <si>
    <t xml:space="preserve">prioritize them by importance. Ask yourself, “If I only have enough money to pay one thing, what </t>
  </si>
  <si>
    <t xml:space="preserve">would that be?” Put that at the top of your list. Then, ask yourself, “If I only have enough money to </t>
  </si>
  <si>
    <t xml:space="preserve">pay one more thing, what would that be?” That’s number two. Keep this up all the way down  </t>
  </si>
  <si>
    <r>
      <t>the list.</t>
    </r>
    <r>
      <rPr>
        <sz val="12"/>
        <rFont val="Helvetica"/>
        <family val="2"/>
      </rPr>
      <t xml:space="preserve"> </t>
    </r>
  </si>
  <si>
    <t xml:space="preserve">With your list in place, you’re ready to get paid. If you get a $1,500 paycheck, you will spend </t>
  </si>
  <si>
    <t xml:space="preserve">that $1,500 right down the list until it is gone, recording the cumulative amount spent in the </t>
  </si>
  <si>
    <t xml:space="preserve">“Cumulative Amount” column. At that point, you’re finished spending, no matter what remains </t>
  </si>
  <si>
    <t xml:space="preserve">unpaid on the list. That’s why the most important things are at the top of the list, right? </t>
  </si>
  <si>
    <t xml:space="preserve">Be prepared to stand your ground. Things usually have a way of seeming important when they </t>
  </si>
  <si>
    <t xml:space="preserve">are only urgent. For example, a once-in-a-lifetime opportunity to see your favorite band perform </t>
  </si>
  <si>
    <t xml:space="preserve">live may seem important, but in reality, it is only urgent, meaning that it is time-sensitive. Urgency </t>
  </si>
  <si>
    <t xml:space="preserve">alone should not move an item to the top of this list! </t>
  </si>
  <si>
    <t>Item</t>
  </si>
  <si>
    <t>Amount</t>
  </si>
  <si>
    <t>Cumulative Amount</t>
  </si>
  <si>
    <t>Motorcycle  :)</t>
  </si>
  <si>
    <t>Breakdown of Savings [Form 9]</t>
  </si>
  <si>
    <t>Balance By Month</t>
  </si>
  <si>
    <t xml:space="preserve">Month </t>
  </si>
  <si>
    <t>June</t>
  </si>
  <si>
    <t>August</t>
  </si>
  <si>
    <t>Emergency Fund (1)    $1,000</t>
  </si>
  <si>
    <t xml:space="preserve">Emergency Fund (2)    3-6 months </t>
  </si>
  <si>
    <t xml:space="preserve">Real Estate Taxes </t>
  </si>
  <si>
    <t xml:space="preserve">Repairs or Mn. Fee </t>
  </si>
  <si>
    <t xml:space="preserve">Replace Furniture </t>
  </si>
  <si>
    <t xml:space="preserve">Car Insurance </t>
  </si>
  <si>
    <t xml:space="preserve">Disability Insurance </t>
  </si>
  <si>
    <t xml:space="preserve">Doctor </t>
  </si>
  <si>
    <t xml:space="preserve">Dentist </t>
  </si>
  <si>
    <t xml:space="preserve">School Tuition </t>
  </si>
  <si>
    <t xml:space="preserve">Gifts (incl. Christmas) </t>
  </si>
  <si>
    <t xml:space="preserve">Vacation </t>
  </si>
  <si>
    <t xml:space="preserve">Other ____________________ </t>
  </si>
  <si>
    <t xml:space="preserve"> </t>
  </si>
  <si>
    <t xml:space="preserve">After you have fully funded your emergency fund, you can start to save for other items, such as </t>
  </si>
  <si>
    <t xml:space="preserve">furniture, car replacement, home maintenance, or a vacation. This sheet will remind you that </t>
  </si>
  <si>
    <t xml:space="preserve">every dollar in your savings account is already committed to something. For example, it’s a bad </t>
  </si>
  <si>
    <t xml:space="preserve">idea to take money away from car repairs to pay for an impulse Hawaiian vacation, even if you </t>
  </si>
  <si>
    <t xml:space="preserve">pay cash for it. What would you do if the car broke down the week you got back home? However, </t>
  </si>
  <si>
    <t xml:space="preserve">it can be okay to reassign the dollars to another category, as long as you do it on purpose and it </t>
  </si>
  <si>
    <t xml:space="preserve">doesn’t put you in a pinch in another category. Keep up with your breakdown of savings every </t>
  </si>
  <si>
    <t xml:space="preserve">month, one quarter at a time. </t>
  </si>
  <si>
    <t>Debt Snowball [Form 10]</t>
  </si>
  <si>
    <t xml:space="preserve">Item </t>
  </si>
  <si>
    <t>Total Payoff</t>
  </si>
  <si>
    <t>Minimum Payment</t>
  </si>
  <si>
    <t>New Payment</t>
  </si>
  <si>
    <t>Gas card</t>
  </si>
  <si>
    <t>home depot</t>
  </si>
  <si>
    <t>sears</t>
  </si>
  <si>
    <t>Motorcycle</t>
  </si>
  <si>
    <t>Van</t>
  </si>
  <si>
    <t>Student Loan</t>
  </si>
  <si>
    <t>Total  Debt</t>
  </si>
  <si>
    <t>Instructions:</t>
  </si>
  <si>
    <t>List your debts in order, from the smallest balance to the largest.</t>
  </si>
  <si>
    <t xml:space="preserve">Don’t be concerned with interest rates, unless two debts have a similar payoff balance. </t>
  </si>
  <si>
    <t xml:space="preserve">In that case, list the one with the higher interest rate first. As you start eliminating debts, you’ll </t>
  </si>
  <si>
    <t xml:space="preserve">start to build some serious momentum. These quick wins will keep you motivated, so you’ll be </t>
  </si>
  <si>
    <r>
      <t>able to stay on track.</t>
    </r>
    <r>
      <rPr>
        <sz val="12"/>
        <rFont val="Helvetica"/>
        <family val="2"/>
      </rPr>
      <t xml:space="preserve"> </t>
    </r>
  </si>
  <si>
    <t xml:space="preserve">The idea of the snowball is simple: pay minimum payments on all of your debts except for the </t>
  </si>
  <si>
    <t xml:space="preserve">smallest one. Then, attack that one with gazelle intensity! Every extra dollar you can get your </t>
  </si>
  <si>
    <t xml:space="preserve">hands on should be thrown at that smallest debt until it is gone. Then, you attack the second one. </t>
  </si>
  <si>
    <t xml:space="preserve">Every time you pay a debt off, you add its old minimum payment to your next debt payments.  </t>
  </si>
  <si>
    <t xml:space="preserve">So, as the snowball rolls over, it picks up more snow. Get it? </t>
  </si>
  <si>
    <t xml:space="preserve">Redo this sheet every time you pay off a debt so that you can see how close you’re getting to </t>
  </si>
  <si>
    <t xml:space="preserve">total debt freedom. Keep the old sheets for encouragement — or to wallpaper the bathroom in </t>
  </si>
  <si>
    <r>
      <t>your debt-free house someday!</t>
    </r>
    <r>
      <rPr>
        <sz val="12"/>
        <rFont val="Helvetica"/>
        <family val="2"/>
      </rPr>
      <t xml:space="preserve"> </t>
    </r>
  </si>
  <si>
    <t xml:space="preserve">The “New Payment” is the total of the previous debt’s payment PLUS the current debt’s minimum. </t>
  </si>
  <si>
    <t xml:space="preserve">As these payments compound, you’ll start making huge payments as you work down the list.   </t>
  </si>
  <si>
    <t xml:space="preserve">To factor in interest rates and calculate the exact date you will become DEBT FREE, use our </t>
  </si>
  <si>
    <t xml:space="preserve">online debt snowball tool at www.daveramsey.com/fpumember (available throughout your  </t>
  </si>
  <si>
    <t>13-week FPU class).</t>
  </si>
  <si>
    <t>Pro Rata Debt List [Form 11]</t>
  </si>
  <si>
    <t>Income</t>
  </si>
  <si>
    <t>Total Debt</t>
  </si>
  <si>
    <t>Necessity Expense</t>
  </si>
  <si>
    <t>Total Monthly Payments</t>
  </si>
  <si>
    <t>Disposable Income</t>
  </si>
  <si>
    <t>/ Total Debt</t>
  </si>
  <si>
    <t>= Percent</t>
  </si>
  <si>
    <t>X Disposable Income</t>
  </si>
  <si>
    <t>= New Payment</t>
  </si>
  <si>
    <t>X</t>
  </si>
  <si>
    <t>Credit card 1</t>
  </si>
  <si>
    <t xml:space="preserve">student loan 1 </t>
  </si>
  <si>
    <t>car 2</t>
  </si>
  <si>
    <t>Jesus</t>
  </si>
  <si>
    <t xml:space="preserve">“Pro rata” means the fair share, or the percent of your total debt each creditor represents. This </t>
  </si>
  <si>
    <t xml:space="preserve">will determine how much you should send them when you cannot make the minimum payments. </t>
  </si>
  <si>
    <t xml:space="preserve">Even if you cannot pay your creditors what they request, you should pay everyone as much as </t>
  </si>
  <si>
    <t xml:space="preserve">you can. Send the check for their pro rata share, along with a copy of your budget and this form, </t>
  </si>
  <si>
    <r>
      <t>every month. Do this even if the creditor says they will not accept it.</t>
    </r>
    <r>
      <rPr>
        <sz val="12"/>
        <rFont val="Helvetica"/>
        <family val="2"/>
      </rPr>
      <t xml:space="preserve"> </t>
    </r>
  </si>
  <si>
    <r>
      <t>Do you need to use the pro rata plan?</t>
    </r>
    <r>
      <rPr>
        <sz val="12"/>
        <rFont val="Helvetica"/>
        <family val="2"/>
      </rPr>
      <t xml:space="preserve"> </t>
    </r>
  </si>
  <si>
    <t xml:space="preserve">First, use your monthly cash flow plan to determine your total disposable income. Simply write </t>
  </si>
  <si>
    <t xml:space="preserve">down your income on the line at the top of the form. Then, write down the total you spend on </t>
  </si>
  <si>
    <t xml:space="preserve">necessities (not including consumer debt) each month. Subtract the necessity expense from the </t>
  </si>
  <si>
    <t xml:space="preserve">income, and you are left with your disposable income. This is the money you have to put toward </t>
  </si>
  <si>
    <r>
      <t>your debts.</t>
    </r>
    <r>
      <rPr>
        <sz val="12"/>
        <rFont val="Helvetica"/>
        <family val="2"/>
      </rPr>
      <t xml:space="preserve"> </t>
    </r>
  </si>
  <si>
    <t xml:space="preserve">Second, add up your total amount of debt, not including your home, and write that in the blank </t>
  </si>
  <si>
    <t xml:space="preserve">provided. Below that, write in the total of the minimum monthly payments on all your debts. If the </t>
  </si>
  <si>
    <t xml:space="preserve">total of your minimum payments is greater than your total disposable income, you need to use the </t>
  </si>
  <si>
    <r>
      <t>pro rata plan.</t>
    </r>
    <r>
      <rPr>
        <sz val="12"/>
        <rFont val="Helvetica"/>
        <family val="2"/>
      </rPr>
      <t xml:space="preserve"> </t>
    </r>
  </si>
  <si>
    <t xml:space="preserve">For example, Joe and Suzie have a total debt of $2,000, with a combined total minimum payment </t>
  </si>
  <si>
    <t xml:space="preserve">of $310. However, this family only has $200 in disposable income each month, which means they </t>
  </si>
  <si>
    <t xml:space="preserve">do not have enough money to make the minimum payments. So, they will use the pro rata plan to </t>
  </si>
  <si>
    <r>
      <t>give each creditor their fair share of the family’s $200.</t>
    </r>
    <r>
      <rPr>
        <sz val="12"/>
        <rFont val="Helvetica"/>
        <family val="2"/>
      </rPr>
      <t xml:space="preserve"> </t>
    </r>
  </si>
  <si>
    <r>
      <t>How to Use This Form</t>
    </r>
    <r>
      <rPr>
        <sz val="12"/>
        <rFont val="Helvetica"/>
        <family val="2"/>
      </rPr>
      <t xml:space="preserve"> </t>
    </r>
  </si>
  <si>
    <r>
      <t>This form has six columns:</t>
    </r>
    <r>
      <rPr>
        <sz val="12"/>
        <rFont val="Helvetica"/>
        <family val="2"/>
      </rPr>
      <t xml:space="preserve"> </t>
    </r>
  </si>
  <si>
    <r>
      <t>1. Item: the name and type of the account.</t>
    </r>
    <r>
      <rPr>
        <sz val="12"/>
        <rFont val="Helvetica"/>
        <family val="2"/>
      </rPr>
      <t xml:space="preserve"> </t>
    </r>
  </si>
  <si>
    <r>
      <t>2. Total Payoff: the total amount due on the account.</t>
    </r>
    <r>
      <rPr>
        <sz val="12"/>
        <rFont val="Helvetica"/>
        <family val="2"/>
      </rPr>
      <t xml:space="preserve"> </t>
    </r>
  </si>
  <si>
    <r>
      <t>3. Total Debt: the combined total of all your debts.</t>
    </r>
    <r>
      <rPr>
        <sz val="12"/>
        <rFont val="Helvetica"/>
        <family val="2"/>
      </rPr>
      <t xml:space="preserve"> </t>
    </r>
  </si>
  <si>
    <t xml:space="preserve">4. Percent: the portion of the total debt load that each account represents. You can calculate </t>
  </si>
  <si>
    <r>
      <t>this by simply dividing the Total Payoff by the Total Debt for each line.</t>
    </r>
    <r>
      <rPr>
        <sz val="12"/>
        <rFont val="Helvetica"/>
        <family val="2"/>
      </rPr>
      <t xml:space="preserve"> </t>
    </r>
  </si>
  <si>
    <r>
      <t>5. Disposable Income: the amount of money you have left after paying necessities.</t>
    </r>
    <r>
      <rPr>
        <sz val="12"/>
        <rFont val="Helvetica"/>
        <family val="2"/>
      </rPr>
      <t xml:space="preserve"> </t>
    </r>
  </si>
  <si>
    <t xml:space="preserve">6. New Payment: the amount that you will now send to each creditor. You calculate this by </t>
  </si>
  <si>
    <r>
      <t>multiplying the numbers in each line’s Percent and Disposable Income columns.</t>
    </r>
    <r>
      <rPr>
        <sz val="12"/>
        <rFont val="Helvetica"/>
        <family val="2"/>
      </rPr>
      <t xml:space="preserve"> </t>
    </r>
  </si>
  <si>
    <t xml:space="preserve">The pro rata plan helps you to meet your obligations to the best of your ability. Of course, your </t>
  </si>
  <si>
    <t xml:space="preserve">creditors will not like receiving less than their required minimum payments. However, if you keep </t>
  </si>
  <si>
    <t xml:space="preserve">sending them checks, they’ll most likely keep cashing them. We have had clients use this plan, </t>
  </si>
  <si>
    <t xml:space="preserve">even when sending only $2, who have survived for years. </t>
  </si>
  <si>
    <t>Monthly Retirement Planning [Form 12]</t>
  </si>
  <si>
    <t xml:space="preserve">Too many people use the READY-FIRE-AIM approach to retirement planning. That’s a bad plan. </t>
  </si>
  <si>
    <t xml:space="preserve">You need to aim first. Your assignment is to determine how much per month you should be saving </t>
  </si>
  <si>
    <r>
      <t>at 12% interest in order to retire at 65 with the amount you need.</t>
    </r>
    <r>
      <rPr>
        <sz val="12"/>
        <rFont val="Helvetica"/>
        <family val="2"/>
      </rPr>
      <t xml:space="preserve"> </t>
    </r>
  </si>
  <si>
    <t xml:space="preserve">If you save at 12% and inflation is at 4%, then you are moving ahead of inflation at a net of 8% per </t>
  </si>
  <si>
    <t xml:space="preserve">year. If you invest your nest egg at retirement at 12% and want to break even with 4% inflation, </t>
  </si>
  <si>
    <r>
      <t>you will be living on 8% income.</t>
    </r>
    <r>
      <rPr>
        <sz val="12"/>
        <rFont val="Helvetica"/>
        <family val="2"/>
      </rPr>
      <t xml:space="preserve"> </t>
    </r>
  </si>
  <si>
    <t>Step 1:</t>
  </si>
  <si>
    <t>Annual Income [today] you wish to retire on:</t>
  </si>
  <si>
    <t xml:space="preserve">Divide by </t>
  </si>
  <si>
    <t>[Nest Egg Needed] Equals</t>
  </si>
  <si>
    <t xml:space="preserve">Step 2: </t>
  </si>
  <si>
    <t>To achieve the above Nest Egg you will save at 12%, netting 8% after inflation.</t>
  </si>
  <si>
    <t>We will target the Nest Egg using 8%</t>
  </si>
  <si>
    <t xml:space="preserve">8% Factors </t>
  </si>
  <si>
    <t>Nest Egg Needed</t>
  </si>
  <si>
    <t>Select the one that</t>
  </si>
  <si>
    <t>Multiply by Factor</t>
  </si>
  <si>
    <t>matches your age.</t>
  </si>
  <si>
    <t>Monthly Savings Needed</t>
  </si>
  <si>
    <t>Your age</t>
  </si>
  <si>
    <t>Years to Save</t>
  </si>
  <si>
    <t>Factor</t>
  </si>
  <si>
    <t>Monthly College Planning [Form 13]</t>
  </si>
  <si>
    <t xml:space="preserve">In order to have enough for college, you must aim at something. Your assignment is to determine </t>
  </si>
  <si>
    <r>
      <t>how much per month you should be saving/investing at 12% interest in order to have enough for college.</t>
    </r>
    <r>
      <rPr>
        <sz val="12"/>
        <rFont val="Helvetica"/>
        <family val="2"/>
      </rPr>
      <t xml:space="preserve"> </t>
    </r>
  </si>
  <si>
    <t xml:space="preserve">If you save at 12% and inflation is at 4%, then you are moving ahead of inflation at a net of 8%  </t>
  </si>
  <si>
    <r>
      <t>per year.</t>
    </r>
    <r>
      <rPr>
        <sz val="12"/>
        <rFont val="Helvetica"/>
        <family val="2"/>
      </rPr>
      <t xml:space="preserve"> </t>
    </r>
  </si>
  <si>
    <t>In today's dollars, the annual cost of the college of your choice is:</t>
  </si>
  <si>
    <t>Amount per year</t>
  </si>
  <si>
    <t>Note: anywhere from $15,000 to $35,000 is appropriate.</t>
  </si>
  <si>
    <t>X 4 Years =</t>
  </si>
  <si>
    <t>To achieve that college nest egg, you will invest/save @ 12%, netting 8% after inflation.</t>
  </si>
  <si>
    <t>Therefore, we will target a nest egg of 8%.</t>
  </si>
  <si>
    <t>Multiply by factor</t>
  </si>
  <si>
    <t>Child's Age</t>
  </si>
</sst>
</file>

<file path=xl/styles.xml><?xml version="1.0" encoding="utf-8"?>
<styleSheet xmlns="http://schemas.openxmlformats.org/spreadsheetml/2006/main">
  <numFmts count="3">
    <numFmt numFmtId="164" formatCode="mm/dd/yy"/>
    <numFmt numFmtId="165" formatCode="[$$-409]#,##0.00;[Red]\-[$$-409]#,##0.00"/>
    <numFmt numFmtId="166" formatCode="0.000000"/>
  </numFmts>
  <fonts count="15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Helvetica"/>
      <family val="2"/>
    </font>
    <font>
      <sz val="13"/>
      <name val="Helvetica"/>
      <family val="2"/>
    </font>
    <font>
      <b/>
      <u/>
      <sz val="13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u/>
      <sz val="13"/>
      <name val="Helvetica"/>
      <family val="2"/>
    </font>
    <font>
      <b/>
      <u/>
      <sz val="13"/>
      <name val="Helvetica"/>
      <family val="2"/>
    </font>
    <font>
      <sz val="12"/>
      <name val="Helvetica"/>
      <family val="2"/>
    </font>
    <font>
      <b/>
      <sz val="13"/>
      <name val="Helvetica"/>
      <family val="2"/>
    </font>
    <font>
      <b/>
      <u/>
      <sz val="13"/>
      <name val="Arial"/>
      <family val="2"/>
      <charset val="1"/>
    </font>
    <font>
      <sz val="13"/>
      <name val="Arial"/>
      <family val="2"/>
      <charset val="1"/>
    </font>
    <font>
      <u/>
      <sz val="13"/>
      <name val="Arial"/>
      <family val="2"/>
    </font>
    <font>
      <sz val="16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</fills>
  <borders count="16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1" xfId="0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5" fontId="0" fillId="0" borderId="0" xfId="0" applyNumberFormat="1" applyFill="1" applyBorder="1"/>
    <xf numFmtId="0" fontId="0" fillId="0" borderId="0" xfId="0" applyFill="1"/>
    <xf numFmtId="165" fontId="0" fillId="0" borderId="0" xfId="0" applyNumberFormat="1" applyFill="1"/>
    <xf numFmtId="0" fontId="0" fillId="2" borderId="0" xfId="0" applyFont="1" applyFill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0" borderId="0" xfId="0" applyNumberFormat="1"/>
    <xf numFmtId="165" fontId="0" fillId="0" borderId="2" xfId="0" applyNumberFormat="1" applyBorder="1"/>
    <xf numFmtId="0" fontId="4" fillId="0" borderId="0" xfId="0" applyFont="1"/>
    <xf numFmtId="0" fontId="5" fillId="0" borderId="0" xfId="0" applyFont="1"/>
    <xf numFmtId="0" fontId="5" fillId="0" borderId="2" xfId="0" applyFont="1" applyBorder="1"/>
    <xf numFmtId="165" fontId="5" fillId="2" borderId="2" xfId="0" applyNumberFormat="1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165" fontId="5" fillId="0" borderId="0" xfId="0" applyNumberFormat="1" applyFont="1"/>
    <xf numFmtId="0" fontId="5" fillId="2" borderId="0" xfId="0" applyFont="1" applyFill="1" applyProtection="1">
      <protection locked="0"/>
    </xf>
    <xf numFmtId="165" fontId="5" fillId="0" borderId="2" xfId="0" applyNumberFormat="1" applyFont="1" applyBorder="1"/>
    <xf numFmtId="165" fontId="5" fillId="2" borderId="0" xfId="0" applyNumberFormat="1" applyFont="1" applyFill="1" applyProtection="1">
      <protection locked="0"/>
    </xf>
    <xf numFmtId="165" fontId="5" fillId="2" borderId="1" xfId="0" applyNumberFormat="1" applyFont="1" applyFill="1" applyBorder="1" applyProtection="1">
      <protection locked="0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9" fontId="5" fillId="0" borderId="3" xfId="0" applyNumberFormat="1" applyFont="1" applyBorder="1"/>
    <xf numFmtId="0" fontId="5" fillId="0" borderId="2" xfId="0" applyFont="1" applyBorder="1" applyAlignment="1">
      <alignment horizontal="center"/>
    </xf>
    <xf numFmtId="165" fontId="5" fillId="0" borderId="2" xfId="0" applyNumberFormat="1" applyFont="1" applyFill="1" applyBorder="1"/>
    <xf numFmtId="0" fontId="6" fillId="0" borderId="0" xfId="0" applyFont="1"/>
    <xf numFmtId="165" fontId="6" fillId="0" borderId="2" xfId="0" applyNumberFormat="1" applyFont="1" applyBorder="1"/>
    <xf numFmtId="165" fontId="5" fillId="2" borderId="4" xfId="0" applyNumberFormat="1" applyFont="1" applyFill="1" applyBorder="1" applyProtection="1">
      <protection locked="0"/>
    </xf>
    <xf numFmtId="165" fontId="5" fillId="0" borderId="5" xfId="0" applyNumberFormat="1" applyFont="1" applyFill="1" applyBorder="1"/>
    <xf numFmtId="165" fontId="5" fillId="0" borderId="3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10" fontId="12" fillId="0" borderId="0" xfId="0" applyNumberFormat="1" applyFont="1"/>
    <xf numFmtId="164" fontId="12" fillId="0" borderId="0" xfId="0" applyNumberFormat="1" applyFont="1"/>
    <xf numFmtId="0" fontId="12" fillId="2" borderId="0" xfId="0" applyFont="1" applyFill="1" applyProtection="1">
      <protection locked="0"/>
    </xf>
    <xf numFmtId="0" fontId="12" fillId="2" borderId="3" xfId="0" applyNumberFormat="1" applyFont="1" applyFill="1" applyBorder="1" applyProtection="1">
      <protection locked="0"/>
    </xf>
    <xf numFmtId="0" fontId="12" fillId="2" borderId="3" xfId="0" applyFont="1" applyFill="1" applyBorder="1" applyAlignment="1" applyProtection="1">
      <alignment horizontal="left"/>
      <protection locked="0"/>
    </xf>
    <xf numFmtId="165" fontId="12" fillId="2" borderId="3" xfId="0" applyNumberFormat="1" applyFont="1" applyFill="1" applyBorder="1" applyProtection="1">
      <protection locked="0"/>
    </xf>
    <xf numFmtId="165" fontId="12" fillId="0" borderId="3" xfId="0" applyNumberFormat="1" applyFont="1" applyBorder="1"/>
    <xf numFmtId="1" fontId="12" fillId="2" borderId="3" xfId="0" applyNumberFormat="1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Fill="1"/>
    <xf numFmtId="165" fontId="5" fillId="0" borderId="0" xfId="0" applyNumberFormat="1" applyFont="1" applyFill="1"/>
    <xf numFmtId="0" fontId="4" fillId="0" borderId="0" xfId="0" applyFont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0" fontId="3" fillId="2" borderId="0" xfId="0" applyFont="1" applyFill="1" applyProtection="1">
      <protection locked="0"/>
    </xf>
    <xf numFmtId="165" fontId="4" fillId="2" borderId="2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Protection="1">
      <protection locked="0"/>
    </xf>
    <xf numFmtId="0" fontId="5" fillId="2" borderId="1" xfId="0" applyFont="1" applyFill="1" applyBorder="1" applyProtection="1">
      <protection locked="0"/>
    </xf>
    <xf numFmtId="0" fontId="13" fillId="0" borderId="0" xfId="0" applyFont="1"/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165" fontId="6" fillId="0" borderId="0" xfId="0" applyNumberFormat="1" applyFont="1" applyFill="1"/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165" fontId="6" fillId="2" borderId="1" xfId="0" applyNumberFormat="1" applyFont="1" applyFill="1" applyBorder="1" applyProtection="1">
      <protection locked="0"/>
    </xf>
    <xf numFmtId="165" fontId="5" fillId="0" borderId="1" xfId="0" applyNumberFormat="1" applyFont="1" applyFill="1" applyBorder="1"/>
    <xf numFmtId="165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12" xfId="0" applyFont="1" applyBorder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4" fillId="0" borderId="0" xfId="0" applyFont="1"/>
    <xf numFmtId="0" fontId="5" fillId="0" borderId="6" xfId="0" applyFont="1" applyBorder="1"/>
    <xf numFmtId="0" fontId="5" fillId="0" borderId="9" xfId="0" applyFont="1" applyBorder="1"/>
    <xf numFmtId="9" fontId="5" fillId="0" borderId="10" xfId="0" applyNumberFormat="1" applyFont="1" applyBorder="1"/>
    <xf numFmtId="0" fontId="5" fillId="0" borderId="11" xfId="0" applyFont="1" applyBorder="1"/>
    <xf numFmtId="165" fontId="5" fillId="0" borderId="8" xfId="0" applyNumberFormat="1" applyFont="1" applyBorder="1"/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166" fontId="5" fillId="0" borderId="10" xfId="0" applyNumberFormat="1" applyFont="1" applyBorder="1" applyAlignment="1">
      <alignment horizontal="center"/>
    </xf>
    <xf numFmtId="166" fontId="5" fillId="0" borderId="12" xfId="0" applyNumberFormat="1" applyFont="1" applyBorder="1" applyAlignment="1">
      <alignment horizontal="center"/>
    </xf>
    <xf numFmtId="9" fontId="5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unan/AppData/Local/Temp/FPU-Budgeting-Form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1 Maj Comp of Fin Plan"/>
      <sheetName val="F2 Consumer Equity"/>
      <sheetName val="F3 Income Sources"/>
      <sheetName val="F4 Lump Sum Plan"/>
      <sheetName val="F5 Cash Flow Sheet"/>
      <sheetName val="F6 Recommend Percents"/>
      <sheetName val="F7 Allocated Spending Plan"/>
      <sheetName val="F8 Income Planning Sheet"/>
      <sheetName val="F9 Breakdown of Savings"/>
      <sheetName val="F10 Debt Snowball"/>
      <sheetName val="F11 Pro Rata Debt List"/>
      <sheetName val="F12 Monthly Retirement Planning"/>
      <sheetName val="F13 Monthly College Plan"/>
    </sheetNames>
    <sheetDataSet>
      <sheetData sheetId="0" refreshError="1"/>
      <sheetData sheetId="1" refreshError="1"/>
      <sheetData sheetId="2">
        <row r="39">
          <cell r="C39">
            <v>5300</v>
          </cell>
        </row>
      </sheetData>
      <sheetData sheetId="3" refreshError="1"/>
      <sheetData sheetId="4">
        <row r="4">
          <cell r="E4">
            <v>0.1</v>
          </cell>
        </row>
        <row r="9">
          <cell r="E9">
            <v>0.11320754716981132</v>
          </cell>
        </row>
        <row r="18">
          <cell r="E18">
            <v>0.37735849056603776</v>
          </cell>
        </row>
        <row r="26">
          <cell r="E26">
            <v>7.4716981132075477E-2</v>
          </cell>
        </row>
        <row r="30">
          <cell r="E30">
            <v>5.6603773584905662E-2</v>
          </cell>
        </row>
        <row r="39">
          <cell r="E39">
            <v>8.1509433962264149E-2</v>
          </cell>
        </row>
        <row r="49">
          <cell r="E49">
            <v>5.6603773584905656E-3</v>
          </cell>
        </row>
        <row r="58">
          <cell r="E58">
            <v>2.0754716981132074E-2</v>
          </cell>
        </row>
        <row r="76">
          <cell r="E76">
            <v>8.3584905660377365E-2</v>
          </cell>
        </row>
        <row r="85">
          <cell r="E85">
            <v>7.5471698113207548E-3</v>
          </cell>
        </row>
        <row r="108">
          <cell r="E108">
            <v>0.10943396226415095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28">
          <cell r="C28">
            <v>58750</v>
          </cell>
          <cell r="E28">
            <v>755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H5" sqref="H5"/>
    </sheetView>
  </sheetViews>
  <sheetFormatPr defaultRowHeight="15"/>
  <cols>
    <col min="1" max="1" width="27.5703125" customWidth="1"/>
    <col min="2" max="2" width="2.85546875" customWidth="1"/>
    <col min="3" max="3" width="49.85546875" customWidth="1"/>
    <col min="4" max="4" width="2" customWidth="1"/>
    <col min="5" max="5" width="13.5703125" customWidth="1"/>
  </cols>
  <sheetData>
    <row r="1" spans="1:5">
      <c r="A1" s="1" t="s">
        <v>0</v>
      </c>
    </row>
    <row r="3" spans="1:5">
      <c r="A3" s="2"/>
      <c r="B3" s="2"/>
      <c r="C3" t="s">
        <v>1</v>
      </c>
      <c r="E3" t="s">
        <v>2</v>
      </c>
    </row>
    <row r="4" spans="1:5" ht="16.5">
      <c r="A4" s="3" t="s">
        <v>3</v>
      </c>
      <c r="B4" s="2"/>
      <c r="C4" s="4" t="s">
        <v>4</v>
      </c>
      <c r="E4" s="4"/>
    </row>
    <row r="5" spans="1:5" ht="16.5">
      <c r="A5" s="3" t="s">
        <v>5</v>
      </c>
      <c r="B5" s="2"/>
      <c r="C5" s="4"/>
      <c r="E5" s="5">
        <v>40162</v>
      </c>
    </row>
    <row r="6" spans="1:5" ht="16.5">
      <c r="A6" s="3" t="s">
        <v>6</v>
      </c>
      <c r="B6" s="2"/>
      <c r="C6" s="4" t="s">
        <v>7</v>
      </c>
      <c r="E6" s="4"/>
    </row>
    <row r="7" spans="1:5" ht="16.5">
      <c r="A7" s="3" t="s">
        <v>8</v>
      </c>
      <c r="B7" s="2"/>
      <c r="C7" s="4" t="s">
        <v>9</v>
      </c>
      <c r="E7" s="4"/>
    </row>
    <row r="8" spans="1:5" ht="16.5">
      <c r="A8" s="3" t="s">
        <v>10</v>
      </c>
      <c r="B8" s="2"/>
      <c r="C8" s="4" t="s">
        <v>11</v>
      </c>
      <c r="E8" s="4"/>
    </row>
    <row r="9" spans="1:5" ht="16.5">
      <c r="A9" s="3" t="s">
        <v>12</v>
      </c>
      <c r="B9" s="2"/>
      <c r="C9" s="4"/>
      <c r="E9" s="4"/>
    </row>
    <row r="10" spans="1:5" ht="16.5">
      <c r="A10" s="3" t="s">
        <v>13</v>
      </c>
      <c r="B10" s="2"/>
      <c r="C10" s="4"/>
      <c r="E10" s="4"/>
    </row>
    <row r="11" spans="1:5" ht="16.5">
      <c r="A11" s="3" t="s">
        <v>14</v>
      </c>
      <c r="B11" s="2"/>
      <c r="C11" s="4" t="s">
        <v>15</v>
      </c>
      <c r="E11" s="4"/>
    </row>
    <row r="12" spans="1:5" ht="16.5">
      <c r="A12" s="3" t="s">
        <v>16</v>
      </c>
      <c r="B12" s="2"/>
      <c r="C12" s="4" t="s">
        <v>17</v>
      </c>
      <c r="E12" s="4"/>
    </row>
    <row r="13" spans="1:5" ht="16.5">
      <c r="A13" s="3" t="s">
        <v>18</v>
      </c>
      <c r="B13" s="2"/>
      <c r="C13" s="4" t="s">
        <v>4</v>
      </c>
      <c r="E13" s="4"/>
    </row>
    <row r="14" spans="1:5" ht="16.5">
      <c r="A14" s="3" t="s">
        <v>19</v>
      </c>
      <c r="B14" s="2"/>
      <c r="C14" s="4" t="s">
        <v>4</v>
      </c>
      <c r="E14" s="4"/>
    </row>
    <row r="15" spans="1:5" ht="16.5">
      <c r="A15" s="3" t="s">
        <v>20</v>
      </c>
      <c r="B15" s="2"/>
      <c r="C15" s="4" t="s">
        <v>4</v>
      </c>
      <c r="E15" s="4"/>
    </row>
    <row r="16" spans="1:5" ht="16.5">
      <c r="A16" s="3" t="s">
        <v>21</v>
      </c>
      <c r="B16" s="2"/>
      <c r="C16" s="4" t="s">
        <v>4</v>
      </c>
      <c r="E16" s="4"/>
    </row>
    <row r="17" spans="1:5" ht="16.5">
      <c r="A17" s="3" t="s">
        <v>22</v>
      </c>
      <c r="B17" s="2"/>
      <c r="C17" s="4" t="s">
        <v>4</v>
      </c>
      <c r="E17" s="4"/>
    </row>
    <row r="18" spans="1:5" ht="16.5">
      <c r="A18" s="3" t="s">
        <v>23</v>
      </c>
      <c r="B18" s="2"/>
      <c r="C18" s="4"/>
      <c r="E18" s="5">
        <v>40162</v>
      </c>
    </row>
    <row r="19" spans="1:5" ht="16.5">
      <c r="A19" s="3"/>
      <c r="B19" s="2"/>
    </row>
    <row r="20" spans="1:5" ht="16.5">
      <c r="A20" s="3" t="s">
        <v>24</v>
      </c>
      <c r="B20" s="3"/>
    </row>
    <row r="21" spans="1:5" ht="16.5">
      <c r="A21" s="3" t="s">
        <v>25</v>
      </c>
      <c r="B21" s="3"/>
    </row>
    <row r="22" spans="1:5" ht="16.5">
      <c r="A22" s="3" t="s">
        <v>26</v>
      </c>
      <c r="B22" s="3"/>
    </row>
    <row r="24" spans="1:5">
      <c r="A24" t="s">
        <v>27</v>
      </c>
      <c r="C24" t="s">
        <v>28</v>
      </c>
    </row>
    <row r="26" spans="1:5">
      <c r="A26" t="s">
        <v>27</v>
      </c>
      <c r="C26" t="s">
        <v>28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51"/>
  <sheetViews>
    <sheetView tabSelected="1" workbookViewId="0">
      <selection activeCell="I29" sqref="I29"/>
    </sheetView>
  </sheetViews>
  <sheetFormatPr defaultRowHeight="16.5"/>
  <cols>
    <col min="1" max="1" width="28.85546875" style="14" customWidth="1"/>
    <col min="2" max="2" width="2.7109375" style="14" customWidth="1"/>
    <col min="3" max="3" width="14" style="14" customWidth="1"/>
    <col min="4" max="4" width="2.7109375" style="14" customWidth="1"/>
    <col min="5" max="5" width="21.140625" style="14" customWidth="1"/>
    <col min="6" max="6" width="2.7109375" style="14" customWidth="1"/>
    <col min="7" max="7" width="16.28515625" style="14" customWidth="1"/>
  </cols>
  <sheetData>
    <row r="1" spans="1:7">
      <c r="A1" s="13" t="s">
        <v>350</v>
      </c>
    </row>
    <row r="3" spans="1:7">
      <c r="A3" s="59" t="s">
        <v>351</v>
      </c>
      <c r="B3" s="23"/>
      <c r="C3" s="60" t="s">
        <v>352</v>
      </c>
      <c r="D3" s="23"/>
      <c r="E3" s="60" t="s">
        <v>353</v>
      </c>
      <c r="F3" s="23"/>
      <c r="G3" s="60" t="s">
        <v>354</v>
      </c>
    </row>
    <row r="4" spans="1:7">
      <c r="A4" s="23"/>
      <c r="B4" s="23"/>
      <c r="C4" s="23"/>
      <c r="D4" s="23"/>
      <c r="E4" s="23"/>
      <c r="F4" s="23"/>
      <c r="G4" s="23"/>
    </row>
    <row r="5" spans="1:7">
      <c r="A5" s="19" t="s">
        <v>355</v>
      </c>
      <c r="B5" s="61"/>
      <c r="C5" s="21">
        <v>50</v>
      </c>
      <c r="D5" s="61"/>
      <c r="E5" s="21">
        <v>15</v>
      </c>
      <c r="F5" s="61"/>
      <c r="G5" s="21"/>
    </row>
    <row r="6" spans="1:7">
      <c r="A6" s="62" t="s">
        <v>356</v>
      </c>
      <c r="B6" s="61"/>
      <c r="C6" s="22">
        <v>1200</v>
      </c>
      <c r="D6" s="61"/>
      <c r="E6" s="22">
        <v>15</v>
      </c>
      <c r="F6" s="61"/>
      <c r="G6" s="22"/>
    </row>
    <row r="7" spans="1:7">
      <c r="A7" s="62" t="s">
        <v>357</v>
      </c>
      <c r="B7" s="61"/>
      <c r="C7" s="22">
        <v>2000</v>
      </c>
      <c r="D7" s="61"/>
      <c r="E7" s="22">
        <v>25</v>
      </c>
      <c r="F7" s="61"/>
      <c r="G7" s="22"/>
    </row>
    <row r="8" spans="1:7">
      <c r="A8" s="62" t="s">
        <v>358</v>
      </c>
      <c r="B8" s="61"/>
      <c r="C8" s="22">
        <v>5000</v>
      </c>
      <c r="D8" s="61"/>
      <c r="E8" s="22">
        <v>50</v>
      </c>
      <c r="F8" s="61"/>
      <c r="G8" s="22"/>
    </row>
    <row r="9" spans="1:7">
      <c r="A9" s="62" t="s">
        <v>359</v>
      </c>
      <c r="B9" s="61"/>
      <c r="C9" s="22">
        <v>5500</v>
      </c>
      <c r="D9" s="61"/>
      <c r="E9" s="22">
        <v>200</v>
      </c>
      <c r="F9" s="61"/>
      <c r="G9" s="22"/>
    </row>
    <row r="10" spans="1:7">
      <c r="A10" s="62" t="s">
        <v>38</v>
      </c>
      <c r="B10" s="61"/>
      <c r="C10" s="22">
        <v>20000</v>
      </c>
      <c r="D10" s="61"/>
      <c r="E10" s="22">
        <v>300</v>
      </c>
      <c r="F10" s="61"/>
      <c r="G10" s="22"/>
    </row>
    <row r="11" spans="1:7">
      <c r="A11" s="62" t="s">
        <v>360</v>
      </c>
      <c r="B11" s="61"/>
      <c r="C11" s="22">
        <v>25000</v>
      </c>
      <c r="D11" s="61"/>
      <c r="E11" s="22">
        <v>150</v>
      </c>
      <c r="F11" s="61"/>
      <c r="G11" s="22"/>
    </row>
    <row r="12" spans="1:7">
      <c r="A12" s="62"/>
      <c r="B12" s="61"/>
      <c r="C12" s="22"/>
      <c r="D12" s="61"/>
      <c r="E12" s="22"/>
      <c r="F12" s="61"/>
      <c r="G12" s="22"/>
    </row>
    <row r="13" spans="1:7">
      <c r="A13" s="62"/>
      <c r="B13" s="61"/>
      <c r="C13" s="22"/>
      <c r="D13" s="61"/>
      <c r="E13" s="22"/>
      <c r="F13" s="61"/>
      <c r="G13" s="22"/>
    </row>
    <row r="14" spans="1:7">
      <c r="A14" s="62"/>
      <c r="B14" s="61"/>
      <c r="C14" s="22"/>
      <c r="D14" s="61"/>
      <c r="E14" s="22"/>
      <c r="F14" s="61"/>
      <c r="G14" s="22"/>
    </row>
    <row r="15" spans="1:7">
      <c r="A15" s="62"/>
      <c r="B15" s="61"/>
      <c r="C15" s="22"/>
      <c r="D15" s="61"/>
      <c r="E15" s="22"/>
      <c r="F15" s="61"/>
      <c r="G15" s="22"/>
    </row>
    <row r="16" spans="1:7">
      <c r="A16" s="62"/>
      <c r="B16" s="61"/>
      <c r="C16" s="22"/>
      <c r="D16" s="61"/>
      <c r="E16" s="22"/>
      <c r="F16" s="61"/>
      <c r="G16" s="22"/>
    </row>
    <row r="17" spans="1:7">
      <c r="A17" s="62"/>
      <c r="B17" s="61"/>
      <c r="C17" s="22"/>
      <c r="D17" s="61"/>
      <c r="E17" s="22"/>
      <c r="F17" s="61"/>
      <c r="G17" s="22"/>
    </row>
    <row r="18" spans="1:7">
      <c r="A18" s="62"/>
      <c r="B18" s="61"/>
      <c r="C18" s="22"/>
      <c r="D18" s="61"/>
      <c r="E18" s="22"/>
      <c r="F18" s="61"/>
      <c r="G18" s="22"/>
    </row>
    <row r="19" spans="1:7">
      <c r="A19" s="62"/>
      <c r="B19" s="61"/>
      <c r="C19" s="22"/>
      <c r="D19" s="61"/>
      <c r="E19" s="22"/>
      <c r="F19" s="61"/>
      <c r="G19" s="22"/>
    </row>
    <row r="20" spans="1:7">
      <c r="A20" s="62"/>
      <c r="B20" s="61"/>
      <c r="C20" s="22"/>
      <c r="D20" s="61"/>
      <c r="E20" s="22"/>
      <c r="F20" s="61"/>
      <c r="G20" s="22"/>
    </row>
    <row r="21" spans="1:7">
      <c r="A21" s="62"/>
      <c r="B21" s="61"/>
      <c r="C21" s="22"/>
      <c r="D21" s="61"/>
      <c r="E21" s="22"/>
      <c r="F21" s="61"/>
      <c r="G21" s="22"/>
    </row>
    <row r="22" spans="1:7">
      <c r="A22" s="62"/>
      <c r="B22" s="61"/>
      <c r="C22" s="22"/>
      <c r="D22" s="61"/>
      <c r="E22" s="22"/>
      <c r="F22" s="61"/>
      <c r="G22" s="22"/>
    </row>
    <row r="23" spans="1:7">
      <c r="A23" s="62"/>
      <c r="B23" s="61"/>
      <c r="C23" s="22"/>
      <c r="D23" s="61"/>
      <c r="E23" s="22"/>
      <c r="F23" s="61"/>
      <c r="G23" s="22"/>
    </row>
    <row r="24" spans="1:7">
      <c r="A24" s="62"/>
      <c r="B24" s="61"/>
      <c r="C24" s="22"/>
      <c r="D24" s="61"/>
      <c r="E24" s="22"/>
      <c r="F24" s="61"/>
      <c r="G24" s="22"/>
    </row>
    <row r="25" spans="1:7">
      <c r="A25" s="62"/>
      <c r="B25" s="61"/>
      <c r="C25" s="22"/>
      <c r="D25" s="61"/>
      <c r="E25" s="22"/>
      <c r="F25" s="61"/>
      <c r="G25" s="22"/>
    </row>
    <row r="26" spans="1:7">
      <c r="A26" s="62"/>
      <c r="B26" s="61"/>
      <c r="C26" s="22"/>
      <c r="D26" s="61"/>
      <c r="E26" s="22"/>
      <c r="F26" s="61"/>
      <c r="G26" s="22"/>
    </row>
    <row r="28" spans="1:7">
      <c r="A28" s="14" t="s">
        <v>361</v>
      </c>
      <c r="C28" s="18">
        <f>SUM(C5:C26)</f>
        <v>58750</v>
      </c>
      <c r="E28" s="18">
        <f>SUM(E5:E27)</f>
        <v>755</v>
      </c>
    </row>
    <row r="30" spans="1:7">
      <c r="A30" s="63" t="s">
        <v>362</v>
      </c>
    </row>
    <row r="31" spans="1:7">
      <c r="A31" s="14" t="s">
        <v>363</v>
      </c>
    </row>
    <row r="32" spans="1:7">
      <c r="A32" s="14" t="s">
        <v>364</v>
      </c>
    </row>
    <row r="33" spans="1:1">
      <c r="A33" s="14" t="s">
        <v>365</v>
      </c>
    </row>
    <row r="34" spans="1:1">
      <c r="A34" s="14" t="s">
        <v>366</v>
      </c>
    </row>
    <row r="35" spans="1:1">
      <c r="A35" s="3" t="s">
        <v>367</v>
      </c>
    </row>
    <row r="36" spans="1:1">
      <c r="A36" s="3"/>
    </row>
    <row r="37" spans="1:1">
      <c r="A37" s="14" t="s">
        <v>368</v>
      </c>
    </row>
    <row r="38" spans="1:1">
      <c r="A38" s="14" t="s">
        <v>369</v>
      </c>
    </row>
    <row r="39" spans="1:1">
      <c r="A39" s="14" t="s">
        <v>370</v>
      </c>
    </row>
    <row r="40" spans="1:1">
      <c r="A40" s="14" t="s">
        <v>371</v>
      </c>
    </row>
    <row r="41" spans="1:1">
      <c r="A41" s="14" t="s">
        <v>372</v>
      </c>
    </row>
    <row r="43" spans="1:1">
      <c r="A43" s="14" t="s">
        <v>373</v>
      </c>
    </row>
    <row r="44" spans="1:1">
      <c r="A44" s="14" t="s">
        <v>374</v>
      </c>
    </row>
    <row r="45" spans="1:1">
      <c r="A45" s="3" t="s">
        <v>375</v>
      </c>
    </row>
    <row r="46" spans="1:1">
      <c r="A46" s="3"/>
    </row>
    <row r="47" spans="1:1">
      <c r="A47" s="14" t="s">
        <v>376</v>
      </c>
    </row>
    <row r="48" spans="1:1">
      <c r="A48" s="14" t="s">
        <v>377</v>
      </c>
    </row>
    <row r="49" spans="1:1">
      <c r="A49" s="14" t="s">
        <v>378</v>
      </c>
    </row>
    <row r="50" spans="1:1">
      <c r="A50" s="14" t="s">
        <v>379</v>
      </c>
    </row>
    <row r="51" spans="1:1">
      <c r="A51" s="14" t="s">
        <v>380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77"/>
  <sheetViews>
    <sheetView workbookViewId="0"/>
  </sheetViews>
  <sheetFormatPr defaultRowHeight="16.5"/>
  <cols>
    <col min="1" max="1" width="24.5703125" style="14" customWidth="1"/>
    <col min="2" max="2" width="3" style="14" customWidth="1"/>
    <col min="3" max="3" width="14.85546875" style="14" customWidth="1"/>
    <col min="4" max="4" width="2.5703125" style="23" customWidth="1"/>
    <col min="5" max="5" width="15.5703125" style="14" customWidth="1"/>
    <col min="6" max="6" width="2.85546875" style="23" customWidth="1"/>
    <col min="7" max="7" width="11.7109375" style="14"/>
    <col min="8" max="8" width="3.7109375" style="23" customWidth="1"/>
    <col min="9" max="9" width="14.7109375" style="14" customWidth="1"/>
    <col min="10" max="10" width="3.7109375" style="23" customWidth="1"/>
    <col min="11" max="11" width="14" style="14" customWidth="1"/>
    <col min="12" max="12" width="2.7109375" style="14" customWidth="1"/>
    <col min="13" max="13" width="9.140625" style="14"/>
  </cols>
  <sheetData>
    <row r="1" spans="1:13">
      <c r="A1" s="13" t="s">
        <v>381</v>
      </c>
      <c r="B1" s="29"/>
      <c r="C1" s="29"/>
    </row>
    <row r="2" spans="1:13">
      <c r="A2" s="29"/>
      <c r="B2" s="29"/>
      <c r="C2" s="29"/>
      <c r="F2" s="64"/>
      <c r="G2" s="65"/>
      <c r="H2" s="66"/>
      <c r="I2" s="65"/>
      <c r="J2" s="66"/>
      <c r="K2" s="65"/>
      <c r="L2" s="67"/>
    </row>
    <row r="3" spans="1:13">
      <c r="A3" s="29" t="s">
        <v>382</v>
      </c>
      <c r="B3" s="29"/>
      <c r="C3" s="68">
        <f>'[1]F3 Income Sources'!C39</f>
        <v>5300</v>
      </c>
      <c r="F3" s="69"/>
      <c r="G3" s="14" t="s">
        <v>383</v>
      </c>
      <c r="K3" s="51">
        <f>'[1]F10 Debt Snowball'!C28</f>
        <v>58750</v>
      </c>
      <c r="L3" s="70"/>
    </row>
    <row r="4" spans="1:13">
      <c r="A4" s="29" t="s">
        <v>384</v>
      </c>
      <c r="B4" s="29" t="s">
        <v>32</v>
      </c>
      <c r="C4" s="71">
        <v>5250</v>
      </c>
      <c r="F4" s="69"/>
      <c r="G4" s="14" t="s">
        <v>385</v>
      </c>
      <c r="K4" s="72">
        <f>'[1]F10 Debt Snowball'!E28</f>
        <v>755</v>
      </c>
      <c r="L4" s="70"/>
    </row>
    <row r="5" spans="1:13">
      <c r="A5" s="29" t="s">
        <v>386</v>
      </c>
      <c r="B5" s="29" t="s">
        <v>34</v>
      </c>
      <c r="C5" s="73">
        <f>C3-C4</f>
        <v>50</v>
      </c>
      <c r="F5" s="74"/>
      <c r="G5" s="75"/>
      <c r="H5" s="76"/>
      <c r="I5" s="75"/>
      <c r="J5" s="76"/>
      <c r="K5" s="75"/>
      <c r="L5" s="77"/>
    </row>
    <row r="7" spans="1:13" ht="49.5">
      <c r="A7" s="48" t="s">
        <v>319</v>
      </c>
      <c r="B7" s="23"/>
      <c r="C7" s="78" t="s">
        <v>352</v>
      </c>
      <c r="D7" s="79"/>
      <c r="E7" s="78" t="s">
        <v>387</v>
      </c>
      <c r="F7" s="79"/>
      <c r="G7" s="78" t="s">
        <v>388</v>
      </c>
      <c r="H7" s="79"/>
      <c r="I7" s="78" t="s">
        <v>389</v>
      </c>
      <c r="J7" s="79"/>
      <c r="K7" s="78" t="s">
        <v>390</v>
      </c>
      <c r="L7" s="23"/>
      <c r="M7" s="23"/>
    </row>
    <row r="8" spans="1:13">
      <c r="A8" s="48"/>
      <c r="B8" s="23"/>
      <c r="C8" s="78"/>
      <c r="D8" s="79"/>
      <c r="E8" s="78"/>
      <c r="F8" s="79"/>
      <c r="G8" s="78"/>
      <c r="H8" s="79"/>
      <c r="I8" s="78"/>
      <c r="J8" s="79"/>
      <c r="K8" s="78"/>
      <c r="L8" s="23"/>
      <c r="M8" s="23"/>
    </row>
    <row r="9" spans="1:13">
      <c r="A9" s="19" t="s">
        <v>37</v>
      </c>
      <c r="C9" s="21">
        <v>675</v>
      </c>
      <c r="D9" s="23" t="s">
        <v>257</v>
      </c>
      <c r="E9" s="21">
        <v>5000</v>
      </c>
      <c r="F9" s="23" t="s">
        <v>34</v>
      </c>
      <c r="G9" s="14">
        <f t="shared" ref="G9:G33" si="0">C9/E9</f>
        <v>0.13500000000000001</v>
      </c>
      <c r="H9" s="23" t="s">
        <v>391</v>
      </c>
      <c r="I9" s="18">
        <f>C5</f>
        <v>50</v>
      </c>
      <c r="J9" s="23" t="s">
        <v>34</v>
      </c>
      <c r="K9" s="18">
        <f t="shared" ref="K9:K33" si="1">G9*I9</f>
        <v>6.75</v>
      </c>
    </row>
    <row r="10" spans="1:13">
      <c r="A10" s="19" t="s">
        <v>392</v>
      </c>
      <c r="C10" s="21">
        <v>15</v>
      </c>
      <c r="D10" s="23" t="s">
        <v>257</v>
      </c>
      <c r="E10" s="21">
        <v>2000</v>
      </c>
      <c r="F10" s="23" t="s">
        <v>34</v>
      </c>
      <c r="G10" s="14">
        <f t="shared" si="0"/>
        <v>7.4999999999999997E-3</v>
      </c>
      <c r="H10" s="23" t="s">
        <v>391</v>
      </c>
      <c r="I10" s="18">
        <f>C5</f>
        <v>50</v>
      </c>
      <c r="J10" s="23" t="s">
        <v>34</v>
      </c>
      <c r="K10" s="18">
        <f t="shared" si="1"/>
        <v>0.375</v>
      </c>
    </row>
    <row r="11" spans="1:13">
      <c r="A11" s="19" t="s">
        <v>393</v>
      </c>
      <c r="C11" s="21">
        <v>100</v>
      </c>
      <c r="D11" s="23" t="s">
        <v>257</v>
      </c>
      <c r="E11" s="21">
        <v>12000</v>
      </c>
      <c r="F11" s="23" t="s">
        <v>34</v>
      </c>
      <c r="G11" s="14">
        <f t="shared" si="0"/>
        <v>8.3333333333333332E-3</v>
      </c>
      <c r="H11" s="23" t="s">
        <v>391</v>
      </c>
      <c r="I11" s="18">
        <f>C5</f>
        <v>50</v>
      </c>
      <c r="J11" s="23" t="s">
        <v>34</v>
      </c>
      <c r="K11" s="18">
        <f t="shared" si="1"/>
        <v>0.41666666666666669</v>
      </c>
    </row>
    <row r="12" spans="1:13">
      <c r="A12" s="19" t="s">
        <v>394</v>
      </c>
      <c r="C12" s="21">
        <v>204</v>
      </c>
      <c r="D12" s="23" t="s">
        <v>257</v>
      </c>
      <c r="E12" s="21">
        <v>10000</v>
      </c>
      <c r="F12" s="23" t="s">
        <v>34</v>
      </c>
      <c r="G12" s="14">
        <f t="shared" si="0"/>
        <v>2.0400000000000001E-2</v>
      </c>
      <c r="H12" s="23" t="s">
        <v>391</v>
      </c>
      <c r="I12" s="18">
        <f>C5</f>
        <v>50</v>
      </c>
      <c r="J12" s="23" t="s">
        <v>34</v>
      </c>
      <c r="K12" s="18">
        <f t="shared" si="1"/>
        <v>1.02</v>
      </c>
    </row>
    <row r="13" spans="1:13">
      <c r="A13" s="19"/>
      <c r="C13" s="21"/>
      <c r="D13" s="23" t="s">
        <v>257</v>
      </c>
      <c r="E13" s="21"/>
      <c r="F13" s="23" t="s">
        <v>34</v>
      </c>
      <c r="G13" s="14" t="e">
        <f t="shared" si="0"/>
        <v>#DIV/0!</v>
      </c>
      <c r="H13" s="23" t="s">
        <v>391</v>
      </c>
      <c r="I13" s="18">
        <f>C5</f>
        <v>50</v>
      </c>
      <c r="J13" s="23" t="s">
        <v>34</v>
      </c>
      <c r="K13" s="18" t="e">
        <f t="shared" si="1"/>
        <v>#DIV/0!</v>
      </c>
    </row>
    <row r="14" spans="1:13">
      <c r="A14" s="19" t="s">
        <v>395</v>
      </c>
      <c r="C14" s="21">
        <v>100000</v>
      </c>
      <c r="D14" s="23" t="s">
        <v>257</v>
      </c>
      <c r="E14" s="21">
        <v>100000</v>
      </c>
      <c r="F14" s="23" t="s">
        <v>34</v>
      </c>
      <c r="G14" s="14">
        <f t="shared" si="0"/>
        <v>1</v>
      </c>
      <c r="H14" s="23" t="s">
        <v>391</v>
      </c>
      <c r="I14" s="18">
        <f>C5</f>
        <v>50</v>
      </c>
      <c r="J14" s="23" t="s">
        <v>34</v>
      </c>
      <c r="K14" s="18">
        <f t="shared" si="1"/>
        <v>50</v>
      </c>
    </row>
    <row r="15" spans="1:13">
      <c r="A15" s="19"/>
      <c r="C15" s="21"/>
      <c r="D15" s="23" t="s">
        <v>257</v>
      </c>
      <c r="E15" s="21"/>
      <c r="F15" s="23" t="s">
        <v>34</v>
      </c>
      <c r="G15" s="14" t="e">
        <f t="shared" si="0"/>
        <v>#DIV/0!</v>
      </c>
      <c r="H15" s="23" t="s">
        <v>391</v>
      </c>
      <c r="I15" s="18">
        <f>C5</f>
        <v>50</v>
      </c>
      <c r="J15" s="23" t="s">
        <v>34</v>
      </c>
      <c r="K15" s="18" t="e">
        <f t="shared" si="1"/>
        <v>#DIV/0!</v>
      </c>
    </row>
    <row r="16" spans="1:13">
      <c r="A16" s="19"/>
      <c r="C16" s="21"/>
      <c r="D16" s="23" t="s">
        <v>257</v>
      </c>
      <c r="E16" s="21"/>
      <c r="F16" s="23" t="s">
        <v>34</v>
      </c>
      <c r="G16" s="14" t="e">
        <f t="shared" si="0"/>
        <v>#DIV/0!</v>
      </c>
      <c r="H16" s="23" t="s">
        <v>391</v>
      </c>
      <c r="I16" s="18">
        <f>C5</f>
        <v>50</v>
      </c>
      <c r="J16" s="23" t="s">
        <v>34</v>
      </c>
      <c r="K16" s="18" t="e">
        <f t="shared" si="1"/>
        <v>#DIV/0!</v>
      </c>
    </row>
    <row r="17" spans="1:11">
      <c r="A17" s="19"/>
      <c r="C17" s="21"/>
      <c r="D17" s="23" t="s">
        <v>257</v>
      </c>
      <c r="E17" s="21"/>
      <c r="F17" s="23" t="s">
        <v>34</v>
      </c>
      <c r="G17" s="14" t="e">
        <f t="shared" si="0"/>
        <v>#DIV/0!</v>
      </c>
      <c r="H17" s="23" t="s">
        <v>391</v>
      </c>
      <c r="I17" s="18">
        <f>C5</f>
        <v>50</v>
      </c>
      <c r="J17" s="23" t="s">
        <v>34</v>
      </c>
      <c r="K17" s="18" t="e">
        <f t="shared" si="1"/>
        <v>#DIV/0!</v>
      </c>
    </row>
    <row r="18" spans="1:11">
      <c r="A18" s="19"/>
      <c r="C18" s="21"/>
      <c r="D18" s="23" t="s">
        <v>257</v>
      </c>
      <c r="E18" s="21"/>
      <c r="F18" s="23" t="s">
        <v>34</v>
      </c>
      <c r="G18" s="14" t="e">
        <f t="shared" si="0"/>
        <v>#DIV/0!</v>
      </c>
      <c r="H18" s="23" t="s">
        <v>391</v>
      </c>
      <c r="I18" s="18">
        <f>C5</f>
        <v>50</v>
      </c>
      <c r="J18" s="23" t="s">
        <v>34</v>
      </c>
      <c r="K18" s="18" t="e">
        <f t="shared" si="1"/>
        <v>#DIV/0!</v>
      </c>
    </row>
    <row r="19" spans="1:11">
      <c r="A19" s="19"/>
      <c r="C19" s="21"/>
      <c r="D19" s="23" t="s">
        <v>257</v>
      </c>
      <c r="E19" s="21"/>
      <c r="F19" s="23" t="s">
        <v>34</v>
      </c>
      <c r="G19" s="14" t="e">
        <f t="shared" si="0"/>
        <v>#DIV/0!</v>
      </c>
      <c r="H19" s="23" t="s">
        <v>391</v>
      </c>
      <c r="I19" s="18">
        <f>C5</f>
        <v>50</v>
      </c>
      <c r="J19" s="23" t="s">
        <v>34</v>
      </c>
      <c r="K19" s="18" t="e">
        <f t="shared" si="1"/>
        <v>#DIV/0!</v>
      </c>
    </row>
    <row r="20" spans="1:11">
      <c r="A20" s="19"/>
      <c r="C20" s="21"/>
      <c r="D20" s="23" t="s">
        <v>257</v>
      </c>
      <c r="E20" s="21"/>
      <c r="F20" s="23" t="s">
        <v>34</v>
      </c>
      <c r="G20" s="14" t="e">
        <f t="shared" si="0"/>
        <v>#DIV/0!</v>
      </c>
      <c r="H20" s="23" t="s">
        <v>391</v>
      </c>
      <c r="I20" s="18">
        <f>C5</f>
        <v>50</v>
      </c>
      <c r="J20" s="23" t="s">
        <v>34</v>
      </c>
      <c r="K20" s="18" t="e">
        <f t="shared" si="1"/>
        <v>#DIV/0!</v>
      </c>
    </row>
    <row r="21" spans="1:11">
      <c r="A21" s="19"/>
      <c r="C21" s="21"/>
      <c r="D21" s="23" t="s">
        <v>257</v>
      </c>
      <c r="E21" s="21"/>
      <c r="F21" s="23" t="s">
        <v>34</v>
      </c>
      <c r="G21" s="14" t="e">
        <f t="shared" si="0"/>
        <v>#DIV/0!</v>
      </c>
      <c r="H21" s="23" t="s">
        <v>391</v>
      </c>
      <c r="I21" s="18">
        <f>C5</f>
        <v>50</v>
      </c>
      <c r="J21" s="23" t="s">
        <v>34</v>
      </c>
      <c r="K21" s="18" t="e">
        <f t="shared" si="1"/>
        <v>#DIV/0!</v>
      </c>
    </row>
    <row r="22" spans="1:11">
      <c r="A22" s="19"/>
      <c r="C22" s="21"/>
      <c r="D22" s="23" t="s">
        <v>257</v>
      </c>
      <c r="E22" s="21"/>
      <c r="F22" s="23" t="s">
        <v>34</v>
      </c>
      <c r="G22" s="14" t="e">
        <f t="shared" si="0"/>
        <v>#DIV/0!</v>
      </c>
      <c r="H22" s="23" t="s">
        <v>391</v>
      </c>
      <c r="I22" s="18">
        <f>C5</f>
        <v>50</v>
      </c>
      <c r="J22" s="23" t="s">
        <v>34</v>
      </c>
      <c r="K22" s="18" t="e">
        <f t="shared" si="1"/>
        <v>#DIV/0!</v>
      </c>
    </row>
    <row r="23" spans="1:11">
      <c r="A23" s="19"/>
      <c r="C23" s="21"/>
      <c r="D23" s="23" t="s">
        <v>257</v>
      </c>
      <c r="E23" s="21"/>
      <c r="F23" s="23" t="s">
        <v>34</v>
      </c>
      <c r="G23" s="14" t="e">
        <f t="shared" si="0"/>
        <v>#DIV/0!</v>
      </c>
      <c r="H23" s="23" t="s">
        <v>391</v>
      </c>
      <c r="I23" s="18">
        <f>C5</f>
        <v>50</v>
      </c>
      <c r="J23" s="23" t="s">
        <v>34</v>
      </c>
      <c r="K23" s="18" t="e">
        <f t="shared" si="1"/>
        <v>#DIV/0!</v>
      </c>
    </row>
    <row r="24" spans="1:11">
      <c r="A24" s="19"/>
      <c r="C24" s="21"/>
      <c r="D24" s="23" t="s">
        <v>257</v>
      </c>
      <c r="E24" s="21"/>
      <c r="F24" s="23" t="s">
        <v>34</v>
      </c>
      <c r="G24" s="14" t="e">
        <f t="shared" si="0"/>
        <v>#DIV/0!</v>
      </c>
      <c r="H24" s="23" t="s">
        <v>391</v>
      </c>
      <c r="I24" s="18">
        <f>C5</f>
        <v>50</v>
      </c>
      <c r="J24" s="23" t="s">
        <v>34</v>
      </c>
      <c r="K24" s="18" t="e">
        <f t="shared" si="1"/>
        <v>#DIV/0!</v>
      </c>
    </row>
    <row r="25" spans="1:11">
      <c r="A25" s="19"/>
      <c r="C25" s="21"/>
      <c r="D25" s="23" t="s">
        <v>257</v>
      </c>
      <c r="E25" s="21"/>
      <c r="F25" s="23" t="s">
        <v>34</v>
      </c>
      <c r="G25" s="14" t="e">
        <f t="shared" si="0"/>
        <v>#DIV/0!</v>
      </c>
      <c r="H25" s="23" t="s">
        <v>391</v>
      </c>
      <c r="I25" s="18">
        <f>C5</f>
        <v>50</v>
      </c>
      <c r="J25" s="23" t="s">
        <v>34</v>
      </c>
      <c r="K25" s="18" t="e">
        <f t="shared" si="1"/>
        <v>#DIV/0!</v>
      </c>
    </row>
    <row r="26" spans="1:11">
      <c r="A26" s="19"/>
      <c r="C26" s="21"/>
      <c r="D26" s="23" t="s">
        <v>257</v>
      </c>
      <c r="E26" s="21"/>
      <c r="F26" s="23" t="s">
        <v>34</v>
      </c>
      <c r="G26" s="14" t="e">
        <f t="shared" si="0"/>
        <v>#DIV/0!</v>
      </c>
      <c r="H26" s="23" t="s">
        <v>391</v>
      </c>
      <c r="I26" s="18">
        <f>C5</f>
        <v>50</v>
      </c>
      <c r="J26" s="23" t="s">
        <v>34</v>
      </c>
      <c r="K26" s="18" t="e">
        <f t="shared" si="1"/>
        <v>#DIV/0!</v>
      </c>
    </row>
    <row r="27" spans="1:11">
      <c r="A27" s="19"/>
      <c r="C27" s="21"/>
      <c r="D27" s="23" t="s">
        <v>257</v>
      </c>
      <c r="E27" s="21"/>
      <c r="F27" s="23" t="s">
        <v>34</v>
      </c>
      <c r="G27" s="14" t="e">
        <f t="shared" si="0"/>
        <v>#DIV/0!</v>
      </c>
      <c r="H27" s="23" t="s">
        <v>391</v>
      </c>
      <c r="I27" s="18">
        <f>C5</f>
        <v>50</v>
      </c>
      <c r="J27" s="23" t="s">
        <v>34</v>
      </c>
      <c r="K27" s="18" t="e">
        <f t="shared" si="1"/>
        <v>#DIV/0!</v>
      </c>
    </row>
    <row r="28" spans="1:11">
      <c r="A28" s="19"/>
      <c r="C28" s="21"/>
      <c r="D28" s="23" t="s">
        <v>257</v>
      </c>
      <c r="E28" s="21"/>
      <c r="F28" s="23" t="s">
        <v>34</v>
      </c>
      <c r="G28" s="14" t="e">
        <f t="shared" si="0"/>
        <v>#DIV/0!</v>
      </c>
      <c r="H28" s="23" t="s">
        <v>391</v>
      </c>
      <c r="I28" s="18">
        <f>C5</f>
        <v>50</v>
      </c>
      <c r="J28" s="23" t="s">
        <v>34</v>
      </c>
      <c r="K28" s="18" t="e">
        <f t="shared" si="1"/>
        <v>#DIV/0!</v>
      </c>
    </row>
    <row r="29" spans="1:11">
      <c r="A29" s="19"/>
      <c r="C29" s="21"/>
      <c r="D29" s="23" t="s">
        <v>257</v>
      </c>
      <c r="E29" s="21"/>
      <c r="F29" s="23" t="s">
        <v>34</v>
      </c>
      <c r="G29" s="14" t="e">
        <f t="shared" si="0"/>
        <v>#DIV/0!</v>
      </c>
      <c r="H29" s="23" t="s">
        <v>391</v>
      </c>
      <c r="I29" s="18">
        <f>C5</f>
        <v>50</v>
      </c>
      <c r="J29" s="23" t="s">
        <v>34</v>
      </c>
      <c r="K29" s="18" t="e">
        <f t="shared" si="1"/>
        <v>#DIV/0!</v>
      </c>
    </row>
    <row r="30" spans="1:11">
      <c r="A30" s="19"/>
      <c r="C30" s="21"/>
      <c r="D30" s="23" t="s">
        <v>257</v>
      </c>
      <c r="E30" s="21"/>
      <c r="F30" s="23" t="s">
        <v>34</v>
      </c>
      <c r="G30" s="14" t="e">
        <f t="shared" si="0"/>
        <v>#DIV/0!</v>
      </c>
      <c r="H30" s="23" t="s">
        <v>391</v>
      </c>
      <c r="I30" s="18">
        <f>C5</f>
        <v>50</v>
      </c>
      <c r="J30" s="23" t="s">
        <v>34</v>
      </c>
      <c r="K30" s="18" t="e">
        <f t="shared" si="1"/>
        <v>#DIV/0!</v>
      </c>
    </row>
    <row r="31" spans="1:11">
      <c r="A31" s="19"/>
      <c r="C31" s="21"/>
      <c r="D31" s="23" t="s">
        <v>257</v>
      </c>
      <c r="E31" s="21"/>
      <c r="F31" s="23" t="s">
        <v>34</v>
      </c>
      <c r="G31" s="14" t="e">
        <f t="shared" si="0"/>
        <v>#DIV/0!</v>
      </c>
      <c r="H31" s="23" t="s">
        <v>391</v>
      </c>
      <c r="I31" s="18">
        <f>C5</f>
        <v>50</v>
      </c>
      <c r="J31" s="23" t="s">
        <v>34</v>
      </c>
      <c r="K31" s="18" t="e">
        <f t="shared" si="1"/>
        <v>#DIV/0!</v>
      </c>
    </row>
    <row r="32" spans="1:11">
      <c r="A32" s="19"/>
      <c r="C32" s="21"/>
      <c r="D32" s="23" t="s">
        <v>257</v>
      </c>
      <c r="E32" s="21"/>
      <c r="F32" s="23" t="s">
        <v>34</v>
      </c>
      <c r="G32" s="14" t="e">
        <f t="shared" si="0"/>
        <v>#DIV/0!</v>
      </c>
      <c r="H32" s="23" t="s">
        <v>391</v>
      </c>
      <c r="I32" s="18">
        <f>C5</f>
        <v>50</v>
      </c>
      <c r="J32" s="23" t="s">
        <v>34</v>
      </c>
      <c r="K32" s="18" t="e">
        <f t="shared" si="1"/>
        <v>#DIV/0!</v>
      </c>
    </row>
    <row r="33" spans="1:11">
      <c r="A33" s="19"/>
      <c r="C33" s="21"/>
      <c r="D33" s="23" t="s">
        <v>257</v>
      </c>
      <c r="E33" s="21"/>
      <c r="F33" s="23" t="s">
        <v>34</v>
      </c>
      <c r="G33" s="14" t="e">
        <f t="shared" si="0"/>
        <v>#DIV/0!</v>
      </c>
      <c r="H33" s="23" t="s">
        <v>391</v>
      </c>
      <c r="I33" s="18">
        <f>C5</f>
        <v>50</v>
      </c>
      <c r="J33" s="23" t="s">
        <v>34</v>
      </c>
      <c r="K33" s="18" t="e">
        <f t="shared" si="1"/>
        <v>#DIV/0!</v>
      </c>
    </row>
    <row r="37" spans="1:11">
      <c r="A37" s="13" t="s">
        <v>362</v>
      </c>
    </row>
    <row r="38" spans="1:11">
      <c r="A38" s="14" t="s">
        <v>396</v>
      </c>
    </row>
    <row r="39" spans="1:11">
      <c r="A39" s="14" t="s">
        <v>397</v>
      </c>
    </row>
    <row r="40" spans="1:11">
      <c r="A40" s="14" t="s">
        <v>398</v>
      </c>
    </row>
    <row r="41" spans="1:11">
      <c r="A41" s="14" t="s">
        <v>399</v>
      </c>
    </row>
    <row r="42" spans="1:11">
      <c r="A42" s="3" t="s">
        <v>400</v>
      </c>
    </row>
    <row r="43" spans="1:11">
      <c r="A43" s="3"/>
    </row>
    <row r="44" spans="1:11" ht="20.25">
      <c r="A44" s="80" t="s">
        <v>401</v>
      </c>
    </row>
    <row r="45" spans="1:11">
      <c r="A45" s="3"/>
    </row>
    <row r="46" spans="1:11">
      <c r="A46" s="14" t="s">
        <v>402</v>
      </c>
    </row>
    <row r="47" spans="1:11">
      <c r="A47" s="14" t="s">
        <v>403</v>
      </c>
    </row>
    <row r="48" spans="1:11">
      <c r="A48" s="14" t="s">
        <v>404</v>
      </c>
    </row>
    <row r="49" spans="1:1">
      <c r="A49" s="14" t="s">
        <v>405</v>
      </c>
    </row>
    <row r="50" spans="1:1">
      <c r="A50" s="3" t="s">
        <v>406</v>
      </c>
    </row>
    <row r="51" spans="1:1">
      <c r="A51" s="3"/>
    </row>
    <row r="52" spans="1:1">
      <c r="A52" s="14" t="s">
        <v>407</v>
      </c>
    </row>
    <row r="53" spans="1:1">
      <c r="A53" s="14" t="s">
        <v>408</v>
      </c>
    </row>
    <row r="54" spans="1:1">
      <c r="A54" s="14" t="s">
        <v>409</v>
      </c>
    </row>
    <row r="55" spans="1:1">
      <c r="A55" s="3" t="s">
        <v>410</v>
      </c>
    </row>
    <row r="56" spans="1:1">
      <c r="A56" s="3"/>
    </row>
    <row r="57" spans="1:1">
      <c r="A57" s="14" t="s">
        <v>411</v>
      </c>
    </row>
    <row r="58" spans="1:1">
      <c r="A58" s="14" t="s">
        <v>412</v>
      </c>
    </row>
    <row r="59" spans="1:1">
      <c r="A59" s="14" t="s">
        <v>413</v>
      </c>
    </row>
    <row r="60" spans="1:1">
      <c r="A60" s="3" t="s">
        <v>414</v>
      </c>
    </row>
    <row r="61" spans="1:1">
      <c r="A61" s="3"/>
    </row>
    <row r="62" spans="1:1" ht="20.25">
      <c r="A62" s="80" t="s">
        <v>415</v>
      </c>
    </row>
    <row r="63" spans="1:1">
      <c r="A63" s="3"/>
    </row>
    <row r="64" spans="1:1">
      <c r="A64" s="3" t="s">
        <v>416</v>
      </c>
    </row>
    <row r="65" spans="1:1">
      <c r="A65" s="3" t="s">
        <v>417</v>
      </c>
    </row>
    <row r="66" spans="1:1">
      <c r="A66" s="3" t="s">
        <v>418</v>
      </c>
    </row>
    <row r="67" spans="1:1">
      <c r="A67" s="3" t="s">
        <v>419</v>
      </c>
    </row>
    <row r="68" spans="1:1">
      <c r="A68" s="14" t="s">
        <v>420</v>
      </c>
    </row>
    <row r="69" spans="1:1">
      <c r="A69" s="3" t="s">
        <v>421</v>
      </c>
    </row>
    <row r="70" spans="1:1">
      <c r="A70" s="3" t="s">
        <v>422</v>
      </c>
    </row>
    <row r="71" spans="1:1">
      <c r="A71" s="14" t="s">
        <v>423</v>
      </c>
    </row>
    <row r="72" spans="1:1">
      <c r="A72" s="3" t="s">
        <v>424</v>
      </c>
    </row>
    <row r="73" spans="1:1">
      <c r="A73" s="3"/>
    </row>
    <row r="74" spans="1:1">
      <c r="A74" s="14" t="s">
        <v>425</v>
      </c>
    </row>
    <row r="75" spans="1:1">
      <c r="A75" s="14" t="s">
        <v>426</v>
      </c>
    </row>
    <row r="76" spans="1:1">
      <c r="A76" s="14" t="s">
        <v>427</v>
      </c>
    </row>
    <row r="77" spans="1:1">
      <c r="A77" s="14" t="s">
        <v>428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3"/>
  <sheetViews>
    <sheetView topLeftCell="A16" workbookViewId="0">
      <selection activeCell="B22" sqref="B22"/>
    </sheetView>
  </sheetViews>
  <sheetFormatPr defaultRowHeight="16.5"/>
  <cols>
    <col min="1" max="1" width="47" style="14" customWidth="1"/>
    <col min="2" max="2" width="15.7109375" style="14" customWidth="1"/>
    <col min="3" max="3" width="11.7109375" style="14"/>
    <col min="4" max="4" width="7.28515625" style="14" customWidth="1"/>
    <col min="5" max="5" width="10" style="14" customWidth="1"/>
    <col min="6" max="6" width="12" style="14" customWidth="1"/>
    <col min="7" max="7" width="9.140625" style="14"/>
  </cols>
  <sheetData>
    <row r="1" spans="1:2">
      <c r="A1" s="13" t="s">
        <v>429</v>
      </c>
    </row>
    <row r="3" spans="1:2">
      <c r="A3" s="14" t="s">
        <v>430</v>
      </c>
    </row>
    <row r="4" spans="1:2">
      <c r="A4" s="14" t="s">
        <v>431</v>
      </c>
    </row>
    <row r="5" spans="1:2">
      <c r="A5" s="3" t="s">
        <v>432</v>
      </c>
    </row>
    <row r="6" spans="1:2">
      <c r="A6" s="3"/>
    </row>
    <row r="7" spans="1:2">
      <c r="A7" s="14" t="s">
        <v>433</v>
      </c>
    </row>
    <row r="8" spans="1:2">
      <c r="A8" s="14" t="s">
        <v>434</v>
      </c>
    </row>
    <row r="9" spans="1:2">
      <c r="A9" s="3" t="s">
        <v>435</v>
      </c>
    </row>
    <row r="11" spans="1:2">
      <c r="A11" s="14" t="s">
        <v>436</v>
      </c>
    </row>
    <row r="12" spans="1:2">
      <c r="A12" s="81" t="s">
        <v>437</v>
      </c>
      <c r="B12" s="16">
        <v>50000</v>
      </c>
    </row>
    <row r="13" spans="1:2">
      <c r="A13" s="82" t="s">
        <v>438</v>
      </c>
      <c r="B13" s="83">
        <v>0.08</v>
      </c>
    </row>
    <row r="14" spans="1:2">
      <c r="A14" s="84" t="s">
        <v>439</v>
      </c>
      <c r="B14" s="20">
        <f>B12/B13</f>
        <v>625000</v>
      </c>
    </row>
    <row r="17" spans="1:6">
      <c r="A17" s="14" t="s">
        <v>440</v>
      </c>
    </row>
    <row r="18" spans="1:6">
      <c r="A18" s="14" t="s">
        <v>441</v>
      </c>
    </row>
    <row r="19" spans="1:6">
      <c r="A19" s="14" t="s">
        <v>442</v>
      </c>
    </row>
    <row r="20" spans="1:6">
      <c r="D20" s="92" t="s">
        <v>443</v>
      </c>
      <c r="E20" s="92"/>
      <c r="F20" s="92"/>
    </row>
    <row r="21" spans="1:6">
      <c r="A21" s="81" t="s">
        <v>444</v>
      </c>
      <c r="B21" s="85">
        <f>B14</f>
        <v>625000</v>
      </c>
      <c r="D21" s="93" t="s">
        <v>445</v>
      </c>
      <c r="E21" s="93"/>
      <c r="F21" s="93"/>
    </row>
    <row r="22" spans="1:6">
      <c r="A22" s="82" t="s">
        <v>446</v>
      </c>
      <c r="B22" s="88">
        <v>2.8899999999999998E-3</v>
      </c>
      <c r="D22" s="94" t="s">
        <v>447</v>
      </c>
      <c r="E22" s="94"/>
      <c r="F22" s="94"/>
    </row>
    <row r="23" spans="1:6" ht="33">
      <c r="A23" s="84" t="s">
        <v>448</v>
      </c>
      <c r="B23" s="30">
        <f>B21*B22</f>
        <v>1806.2499999999998</v>
      </c>
      <c r="D23" s="86" t="s">
        <v>449</v>
      </c>
      <c r="E23" s="78" t="s">
        <v>450</v>
      </c>
      <c r="F23" s="87" t="s">
        <v>451</v>
      </c>
    </row>
    <row r="24" spans="1:6">
      <c r="D24" s="69">
        <v>25</v>
      </c>
      <c r="E24" s="23">
        <v>40</v>
      </c>
      <c r="F24" s="88">
        <v>2.8600000000000001E-4</v>
      </c>
    </row>
    <row r="25" spans="1:6">
      <c r="D25" s="69">
        <v>30</v>
      </c>
      <c r="E25" s="23">
        <v>35</v>
      </c>
      <c r="F25" s="88">
        <v>4.3599999999999997E-4</v>
      </c>
    </row>
    <row r="26" spans="1:6">
      <c r="D26" s="69">
        <v>35</v>
      </c>
      <c r="E26" s="23">
        <v>30</v>
      </c>
      <c r="F26" s="88">
        <v>6.7099999999999994E-4</v>
      </c>
    </row>
    <row r="27" spans="1:6">
      <c r="D27" s="69">
        <v>40</v>
      </c>
      <c r="E27" s="23">
        <v>25</v>
      </c>
      <c r="F27" s="88">
        <v>1.0509999999999999E-3</v>
      </c>
    </row>
    <row r="28" spans="1:6">
      <c r="D28" s="69">
        <v>45</v>
      </c>
      <c r="E28" s="23">
        <v>20</v>
      </c>
      <c r="F28" s="88">
        <v>1.6979999999999999E-3</v>
      </c>
    </row>
    <row r="29" spans="1:6">
      <c r="D29" s="69">
        <v>50</v>
      </c>
      <c r="E29" s="23">
        <v>15</v>
      </c>
      <c r="F29" s="88">
        <v>2.8899999999999998E-3</v>
      </c>
    </row>
    <row r="30" spans="1:6">
      <c r="D30" s="69">
        <v>55</v>
      </c>
      <c r="E30" s="23">
        <v>10</v>
      </c>
      <c r="F30" s="88">
        <v>5.4659999999999995E-3</v>
      </c>
    </row>
    <row r="31" spans="1:6">
      <c r="D31" s="74">
        <v>60</v>
      </c>
      <c r="E31" s="76">
        <v>5</v>
      </c>
      <c r="F31" s="89">
        <v>1.3609999999999999E-2</v>
      </c>
    </row>
    <row r="32" spans="1:6">
      <c r="D32"/>
      <c r="E32"/>
      <c r="F32"/>
    </row>
    <row r="33" spans="4:6">
      <c r="D33"/>
      <c r="E33"/>
      <c r="F33"/>
    </row>
  </sheetData>
  <mergeCells count="3">
    <mergeCell ref="D20:F20"/>
    <mergeCell ref="D21:F21"/>
    <mergeCell ref="D22:F2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32"/>
  <sheetViews>
    <sheetView topLeftCell="A16" workbookViewId="0">
      <selection activeCell="C25" sqref="C25"/>
    </sheetView>
  </sheetViews>
  <sheetFormatPr defaultRowHeight="16.5"/>
  <cols>
    <col min="1" max="1" width="27.85546875" style="14" customWidth="1"/>
    <col min="2" max="2" width="14.7109375" style="14" customWidth="1"/>
    <col min="3" max="5" width="9.140625" style="14"/>
    <col min="6" max="6" width="12.28515625" style="14" customWidth="1"/>
    <col min="7" max="8" width="9.140625" style="14"/>
  </cols>
  <sheetData>
    <row r="1" spans="1:3">
      <c r="A1" s="13" t="s">
        <v>452</v>
      </c>
    </row>
    <row r="3" spans="1:3">
      <c r="A3" s="14" t="s">
        <v>453</v>
      </c>
    </row>
    <row r="4" spans="1:3">
      <c r="A4" s="3" t="s">
        <v>454</v>
      </c>
    </row>
    <row r="5" spans="1:3">
      <c r="A5" s="3"/>
    </row>
    <row r="6" spans="1:3">
      <c r="A6" s="14" t="s">
        <v>455</v>
      </c>
    </row>
    <row r="7" spans="1:3">
      <c r="A7" s="3" t="s">
        <v>456</v>
      </c>
    </row>
    <row r="9" spans="1:3">
      <c r="A9" s="13" t="s">
        <v>436</v>
      </c>
    </row>
    <row r="10" spans="1:3">
      <c r="A10" s="14" t="s">
        <v>457</v>
      </c>
    </row>
    <row r="12" spans="1:3">
      <c r="A12" s="81" t="s">
        <v>458</v>
      </c>
      <c r="B12" s="16">
        <v>30000</v>
      </c>
      <c r="C12" s="14" t="s">
        <v>459</v>
      </c>
    </row>
    <row r="13" spans="1:3">
      <c r="A13" s="84" t="s">
        <v>460</v>
      </c>
      <c r="B13" s="20">
        <f>B12*4</f>
        <v>120000</v>
      </c>
    </row>
    <row r="16" spans="1:3">
      <c r="A16" s="13" t="s">
        <v>440</v>
      </c>
    </row>
    <row r="17" spans="1:6">
      <c r="A17" s="14" t="s">
        <v>461</v>
      </c>
    </row>
    <row r="18" spans="1:6">
      <c r="A18" s="14" t="s">
        <v>462</v>
      </c>
    </row>
    <row r="19" spans="1:6">
      <c r="D19" s="92" t="s">
        <v>443</v>
      </c>
      <c r="E19" s="92"/>
      <c r="F19" s="92"/>
    </row>
    <row r="20" spans="1:6">
      <c r="A20" s="81" t="s">
        <v>444</v>
      </c>
      <c r="B20" s="20">
        <f>B13</f>
        <v>120000</v>
      </c>
      <c r="D20" s="93" t="s">
        <v>445</v>
      </c>
      <c r="E20" s="93"/>
      <c r="F20" s="93"/>
    </row>
    <row r="21" spans="1:6">
      <c r="A21" s="82" t="s">
        <v>463</v>
      </c>
      <c r="B21" s="89">
        <v>1.7745999999999998E-2</v>
      </c>
      <c r="D21" s="94" t="s">
        <v>447</v>
      </c>
      <c r="E21" s="94"/>
      <c r="F21" s="94"/>
    </row>
    <row r="22" spans="1:6" ht="49.5">
      <c r="A22" s="84" t="s">
        <v>448</v>
      </c>
      <c r="B22" s="30">
        <f>B20*B21</f>
        <v>2129.5199999999995</v>
      </c>
      <c r="D22" s="86" t="s">
        <v>464</v>
      </c>
      <c r="E22" s="78" t="s">
        <v>450</v>
      </c>
      <c r="F22" s="87" t="s">
        <v>451</v>
      </c>
    </row>
    <row r="23" spans="1:6">
      <c r="D23" s="69">
        <v>0</v>
      </c>
      <c r="E23" s="23">
        <v>18</v>
      </c>
      <c r="F23" s="88">
        <v>2.0829999999999998E-3</v>
      </c>
    </row>
    <row r="24" spans="1:6">
      <c r="D24" s="69">
        <v>2</v>
      </c>
      <c r="E24" s="23">
        <v>16</v>
      </c>
      <c r="F24" s="88">
        <v>2.5829999999999998E-3</v>
      </c>
    </row>
    <row r="25" spans="1:6">
      <c r="D25" s="69">
        <v>4</v>
      </c>
      <c r="E25" s="23">
        <v>14</v>
      </c>
      <c r="F25" s="88">
        <v>3.287E-3</v>
      </c>
    </row>
    <row r="26" spans="1:6">
      <c r="D26" s="69">
        <v>6</v>
      </c>
      <c r="E26" s="23">
        <v>12</v>
      </c>
      <c r="F26" s="88">
        <v>4.1580000000000002E-3</v>
      </c>
    </row>
    <row r="27" spans="1:6">
      <c r="D27" s="69">
        <v>8</v>
      </c>
      <c r="E27" s="23">
        <v>10</v>
      </c>
      <c r="F27" s="88">
        <v>5.4659999999999995E-3</v>
      </c>
    </row>
    <row r="28" spans="1:6">
      <c r="D28" s="69">
        <v>10</v>
      </c>
      <c r="E28" s="23">
        <v>8</v>
      </c>
      <c r="F28" s="88">
        <v>7.4700000000000001E-3</v>
      </c>
    </row>
    <row r="29" spans="1:6">
      <c r="D29" s="69">
        <v>12</v>
      </c>
      <c r="E29" s="23">
        <v>6</v>
      </c>
      <c r="F29" s="88">
        <v>1.0867E-2</v>
      </c>
    </row>
    <row r="30" spans="1:6">
      <c r="D30" s="74">
        <v>14</v>
      </c>
      <c r="E30" s="76">
        <v>4</v>
      </c>
      <c r="F30" s="89">
        <v>1.7745999999999998E-2</v>
      </c>
    </row>
    <row r="31" spans="1:6">
      <c r="D31"/>
      <c r="E31"/>
      <c r="F31"/>
    </row>
    <row r="32" spans="1:6">
      <c r="D32"/>
      <c r="E32"/>
      <c r="F32"/>
    </row>
  </sheetData>
  <mergeCells count="3">
    <mergeCell ref="D19:F19"/>
    <mergeCell ref="D20:F20"/>
    <mergeCell ref="D21:F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workbookViewId="0"/>
  </sheetViews>
  <sheetFormatPr defaultRowHeight="15"/>
  <cols>
    <col min="1" max="1" width="27.42578125" customWidth="1"/>
    <col min="2" max="2" width="2.42578125" customWidth="1"/>
    <col min="3" max="3" width="11.7109375"/>
    <col min="4" max="4" width="2.42578125" customWidth="1"/>
    <col min="5" max="5" width="11.7109375"/>
    <col min="6" max="6" width="2.7109375" customWidth="1"/>
  </cols>
  <sheetData>
    <row r="1" spans="1:7">
      <c r="A1" t="s">
        <v>29</v>
      </c>
    </row>
    <row r="3" spans="1:7">
      <c r="A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</row>
    <row r="4" spans="1:7">
      <c r="C4" s="6"/>
      <c r="D4" s="7"/>
      <c r="E4" s="8"/>
      <c r="F4" s="7"/>
      <c r="G4" s="8"/>
    </row>
    <row r="5" spans="1:7">
      <c r="A5" s="9" t="s">
        <v>36</v>
      </c>
      <c r="C5" s="10"/>
      <c r="E5" s="10"/>
      <c r="G5" s="11">
        <f t="shared" ref="G5:G29" si="0">C5-E5</f>
        <v>0</v>
      </c>
    </row>
    <row r="6" spans="1:7">
      <c r="A6" s="9" t="s">
        <v>36</v>
      </c>
      <c r="C6" s="10"/>
      <c r="E6" s="10"/>
      <c r="G6" s="11">
        <f t="shared" si="0"/>
        <v>0</v>
      </c>
    </row>
    <row r="7" spans="1:7">
      <c r="A7" s="9" t="s">
        <v>37</v>
      </c>
      <c r="C7" s="10"/>
      <c r="E7" s="10"/>
      <c r="G7" s="11">
        <f t="shared" si="0"/>
        <v>0</v>
      </c>
    </row>
    <row r="8" spans="1:7">
      <c r="A8" s="9" t="s">
        <v>38</v>
      </c>
      <c r="C8" s="10"/>
      <c r="E8" s="10"/>
      <c r="G8" s="11">
        <f t="shared" si="0"/>
        <v>0</v>
      </c>
    </row>
    <row r="9" spans="1:7">
      <c r="A9" t="s">
        <v>39</v>
      </c>
      <c r="C9" s="10"/>
      <c r="E9" s="10"/>
      <c r="G9" s="11">
        <f t="shared" si="0"/>
        <v>0</v>
      </c>
    </row>
    <row r="10" spans="1:7">
      <c r="A10" t="s">
        <v>40</v>
      </c>
      <c r="C10" s="10"/>
      <c r="E10" s="10"/>
      <c r="G10" s="11">
        <f t="shared" si="0"/>
        <v>0</v>
      </c>
    </row>
    <row r="11" spans="1:7">
      <c r="A11" t="s">
        <v>41</v>
      </c>
      <c r="C11" s="10"/>
      <c r="E11" s="10"/>
      <c r="G11" s="11">
        <f t="shared" si="0"/>
        <v>0</v>
      </c>
    </row>
    <row r="12" spans="1:7">
      <c r="A12" t="s">
        <v>42</v>
      </c>
      <c r="C12" s="10"/>
      <c r="E12" s="10"/>
      <c r="G12" s="11">
        <f t="shared" si="0"/>
        <v>0</v>
      </c>
    </row>
    <row r="13" spans="1:7">
      <c r="A13" t="s">
        <v>43</v>
      </c>
      <c r="C13" s="10"/>
      <c r="E13" s="10"/>
      <c r="G13" s="11">
        <f t="shared" si="0"/>
        <v>0</v>
      </c>
    </row>
    <row r="14" spans="1:7">
      <c r="A14" t="s">
        <v>44</v>
      </c>
      <c r="C14" s="10"/>
      <c r="E14" s="10"/>
      <c r="G14" s="11">
        <f t="shared" si="0"/>
        <v>0</v>
      </c>
    </row>
    <row r="15" spans="1:7">
      <c r="A15" t="s">
        <v>45</v>
      </c>
      <c r="C15" s="10"/>
      <c r="E15" s="10"/>
      <c r="G15" s="11">
        <f t="shared" si="0"/>
        <v>0</v>
      </c>
    </row>
    <row r="16" spans="1:7">
      <c r="A16" t="s">
        <v>46</v>
      </c>
      <c r="C16" s="10"/>
      <c r="E16" s="10"/>
      <c r="G16" s="11">
        <f t="shared" si="0"/>
        <v>0</v>
      </c>
    </row>
    <row r="17" spans="1:7">
      <c r="A17" t="s">
        <v>47</v>
      </c>
      <c r="C17" s="10"/>
      <c r="E17" s="10"/>
      <c r="G17" s="11">
        <f t="shared" si="0"/>
        <v>0</v>
      </c>
    </row>
    <row r="18" spans="1:7">
      <c r="A18" t="s">
        <v>48</v>
      </c>
      <c r="C18" s="10"/>
      <c r="E18" s="10"/>
      <c r="G18" s="11">
        <f t="shared" si="0"/>
        <v>0</v>
      </c>
    </row>
    <row r="19" spans="1:7">
      <c r="A19" t="s">
        <v>49</v>
      </c>
      <c r="C19" s="10"/>
      <c r="E19" s="10"/>
      <c r="G19" s="11">
        <f t="shared" si="0"/>
        <v>0</v>
      </c>
    </row>
    <row r="20" spans="1:7">
      <c r="A20" t="s">
        <v>50</v>
      </c>
      <c r="C20" s="10"/>
      <c r="E20" s="10"/>
      <c r="G20" s="11">
        <f t="shared" si="0"/>
        <v>0</v>
      </c>
    </row>
    <row r="21" spans="1:7">
      <c r="A21" t="s">
        <v>51</v>
      </c>
      <c r="C21" s="10"/>
      <c r="E21" s="10"/>
      <c r="G21" s="11">
        <f t="shared" si="0"/>
        <v>0</v>
      </c>
    </row>
    <row r="22" spans="1:7">
      <c r="A22" t="s">
        <v>52</v>
      </c>
      <c r="C22" s="10"/>
      <c r="E22" s="10"/>
      <c r="G22" s="11">
        <f t="shared" si="0"/>
        <v>0</v>
      </c>
    </row>
    <row r="23" spans="1:7">
      <c r="A23" t="s">
        <v>53</v>
      </c>
      <c r="C23" s="10"/>
      <c r="E23" s="10"/>
      <c r="G23" s="11">
        <f t="shared" si="0"/>
        <v>0</v>
      </c>
    </row>
    <row r="24" spans="1:7">
      <c r="A24" t="s">
        <v>54</v>
      </c>
      <c r="C24" s="10"/>
      <c r="E24" s="10"/>
      <c r="G24" s="11">
        <f t="shared" si="0"/>
        <v>0</v>
      </c>
    </row>
    <row r="25" spans="1:7">
      <c r="A25" t="s">
        <v>55</v>
      </c>
      <c r="C25" s="10"/>
      <c r="E25" s="10"/>
      <c r="G25" s="11">
        <f t="shared" si="0"/>
        <v>0</v>
      </c>
    </row>
    <row r="26" spans="1:7">
      <c r="A26" s="9" t="s">
        <v>56</v>
      </c>
      <c r="C26" s="10"/>
      <c r="E26" s="10"/>
      <c r="G26" s="11">
        <f t="shared" si="0"/>
        <v>0</v>
      </c>
    </row>
    <row r="27" spans="1:7">
      <c r="A27" s="9" t="s">
        <v>57</v>
      </c>
      <c r="C27" s="10"/>
      <c r="E27" s="10"/>
      <c r="G27" s="11">
        <f t="shared" si="0"/>
        <v>0</v>
      </c>
    </row>
    <row r="28" spans="1:7">
      <c r="A28" s="9" t="s">
        <v>57</v>
      </c>
      <c r="C28" s="10"/>
      <c r="E28" s="10"/>
      <c r="G28" s="11">
        <f t="shared" si="0"/>
        <v>0</v>
      </c>
    </row>
    <row r="29" spans="1:7">
      <c r="A29" s="9" t="s">
        <v>57</v>
      </c>
      <c r="C29" s="10"/>
      <c r="E29" s="10"/>
      <c r="G29" s="11">
        <f t="shared" si="0"/>
        <v>0</v>
      </c>
    </row>
    <row r="31" spans="1:7">
      <c r="A31" t="s">
        <v>58</v>
      </c>
      <c r="C31" s="12">
        <f>SUM(C5:C29)</f>
        <v>0</v>
      </c>
      <c r="E31" s="12">
        <f>SUM(E5:E29)</f>
        <v>0</v>
      </c>
      <c r="G31" s="12">
        <f>SUM(G5:G29)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1"/>
  <sheetViews>
    <sheetView topLeftCell="A20" workbookViewId="0">
      <selection activeCell="C39" sqref="C39"/>
    </sheetView>
  </sheetViews>
  <sheetFormatPr defaultRowHeight="16.5"/>
  <cols>
    <col min="1" max="1" width="18.5703125" style="14" customWidth="1"/>
    <col min="2" max="2" width="3.28515625" style="14" customWidth="1"/>
    <col min="3" max="3" width="13.7109375" style="14" customWidth="1"/>
    <col min="4" max="4" width="53.140625" style="14" customWidth="1"/>
    <col min="5" max="5" width="9.140625" style="14"/>
  </cols>
  <sheetData>
    <row r="1" spans="1:4">
      <c r="A1" s="13" t="s">
        <v>59</v>
      </c>
    </row>
    <row r="3" spans="1:4">
      <c r="A3" s="15" t="s">
        <v>60</v>
      </c>
      <c r="B3" s="15"/>
      <c r="C3" s="15" t="s">
        <v>61</v>
      </c>
      <c r="D3" s="15" t="s">
        <v>62</v>
      </c>
    </row>
    <row r="5" spans="1:4">
      <c r="A5" s="14" t="s">
        <v>63</v>
      </c>
      <c r="C5" s="16">
        <v>1200</v>
      </c>
      <c r="D5" s="17" t="s">
        <v>64</v>
      </c>
    </row>
    <row r="6" spans="1:4">
      <c r="A6" s="14" t="s">
        <v>65</v>
      </c>
      <c r="C6" s="16">
        <v>1250</v>
      </c>
      <c r="D6" s="17" t="s">
        <v>64</v>
      </c>
    </row>
    <row r="7" spans="1:4">
      <c r="A7" s="14" t="s">
        <v>66</v>
      </c>
      <c r="C7" s="16">
        <v>1800</v>
      </c>
      <c r="D7" s="17" t="s">
        <v>67</v>
      </c>
    </row>
    <row r="8" spans="1:4">
      <c r="A8" s="14" t="s">
        <v>68</v>
      </c>
      <c r="C8" s="16">
        <v>300</v>
      </c>
      <c r="D8" s="17"/>
    </row>
    <row r="9" spans="1:4">
      <c r="A9" s="14" t="s">
        <v>69</v>
      </c>
      <c r="C9" s="16"/>
      <c r="D9" s="17"/>
    </row>
    <row r="10" spans="1:4">
      <c r="A10" s="14" t="s">
        <v>70</v>
      </c>
      <c r="C10" s="16">
        <v>75</v>
      </c>
      <c r="D10" s="17" t="s">
        <v>64</v>
      </c>
    </row>
    <row r="11" spans="1:4">
      <c r="C11" s="18"/>
    </row>
    <row r="12" spans="1:4">
      <c r="A12" s="14" t="s">
        <v>71</v>
      </c>
      <c r="C12" s="16"/>
      <c r="D12" s="17"/>
    </row>
    <row r="13" spans="1:4">
      <c r="A13" s="14" t="s">
        <v>72</v>
      </c>
      <c r="C13" s="16"/>
      <c r="D13" s="17"/>
    </row>
    <row r="14" spans="1:4">
      <c r="A14" s="14" t="s">
        <v>73</v>
      </c>
      <c r="C14" s="16"/>
      <c r="D14" s="17"/>
    </row>
    <row r="15" spans="1:4">
      <c r="A15" s="14" t="s">
        <v>74</v>
      </c>
      <c r="C15" s="16">
        <v>625</v>
      </c>
      <c r="D15" s="17" t="s">
        <v>64</v>
      </c>
    </row>
    <row r="16" spans="1:4">
      <c r="C16" s="18"/>
    </row>
    <row r="17" spans="1:4">
      <c r="A17" s="14" t="s">
        <v>75</v>
      </c>
      <c r="C17" s="16"/>
      <c r="D17" s="17"/>
    </row>
    <row r="18" spans="1:4">
      <c r="C18" s="18"/>
    </row>
    <row r="19" spans="1:4">
      <c r="A19" s="14" t="s">
        <v>76</v>
      </c>
      <c r="C19" s="16"/>
      <c r="D19" s="17"/>
    </row>
    <row r="20" spans="1:4">
      <c r="A20" s="14" t="s">
        <v>77</v>
      </c>
      <c r="C20" s="16"/>
      <c r="D20" s="17"/>
    </row>
    <row r="21" spans="1:4">
      <c r="A21" s="14" t="s">
        <v>78</v>
      </c>
      <c r="C21" s="16"/>
      <c r="D21" s="17"/>
    </row>
    <row r="22" spans="1:4">
      <c r="C22" s="18"/>
    </row>
    <row r="23" spans="1:4">
      <c r="A23" s="14" t="s">
        <v>79</v>
      </c>
      <c r="C23" s="16"/>
      <c r="D23" s="17"/>
    </row>
    <row r="24" spans="1:4">
      <c r="A24" s="14" t="s">
        <v>80</v>
      </c>
      <c r="C24" s="16"/>
      <c r="D24" s="17"/>
    </row>
    <row r="25" spans="1:4">
      <c r="A25" s="14" t="s">
        <v>81</v>
      </c>
      <c r="C25" s="16"/>
      <c r="D25" s="17"/>
    </row>
    <row r="26" spans="1:4">
      <c r="A26" s="14" t="s">
        <v>82</v>
      </c>
      <c r="C26" s="16"/>
      <c r="D26" s="17"/>
    </row>
    <row r="27" spans="1:4">
      <c r="C27" s="18"/>
    </row>
    <row r="28" spans="1:4">
      <c r="A28" s="14" t="s">
        <v>83</v>
      </c>
      <c r="C28" s="16"/>
      <c r="D28" s="17"/>
    </row>
    <row r="29" spans="1:4">
      <c r="C29" s="18"/>
    </row>
    <row r="30" spans="1:4">
      <c r="A30" s="14" t="s">
        <v>84</v>
      </c>
      <c r="C30" s="16">
        <v>0</v>
      </c>
      <c r="D30" s="17" t="s">
        <v>85</v>
      </c>
    </row>
    <row r="31" spans="1:4">
      <c r="C31" s="18"/>
    </row>
    <row r="32" spans="1:4">
      <c r="A32" s="14" t="s">
        <v>86</v>
      </c>
      <c r="C32" s="16"/>
      <c r="D32" s="17"/>
    </row>
    <row r="33" spans="1:4">
      <c r="C33" s="18"/>
    </row>
    <row r="34" spans="1:4">
      <c r="A34" s="19" t="s">
        <v>87</v>
      </c>
      <c r="C34" s="16"/>
      <c r="D34" s="17"/>
    </row>
    <row r="35" spans="1:4">
      <c r="A35" s="19" t="s">
        <v>88</v>
      </c>
      <c r="C35" s="16">
        <v>50</v>
      </c>
      <c r="D35" s="17" t="s">
        <v>64</v>
      </c>
    </row>
    <row r="36" spans="1:4">
      <c r="A36" s="19" t="s">
        <v>87</v>
      </c>
      <c r="C36" s="16"/>
      <c r="D36" s="17"/>
    </row>
    <row r="37" spans="1:4">
      <c r="A37" s="19" t="s">
        <v>87</v>
      </c>
      <c r="C37" s="16"/>
      <c r="D37" s="17"/>
    </row>
    <row r="38" spans="1:4">
      <c r="C38" s="18"/>
    </row>
    <row r="39" spans="1:4">
      <c r="A39" s="14" t="s">
        <v>58</v>
      </c>
      <c r="C39" s="20">
        <f>C5+C6+C7+C8+C9+C10+C12+C13+C14+C15+C17+C19+C20+C21+C23+C24+C25+C26+C28+C30+C32+C34+C35+C36+C37</f>
        <v>5300</v>
      </c>
      <c r="D39" s="14" t="s">
        <v>89</v>
      </c>
    </row>
    <row r="40" spans="1:4">
      <c r="C40" s="14">
        <v>12</v>
      </c>
    </row>
    <row r="41" spans="1:4">
      <c r="C41" s="20">
        <f>C39*C40</f>
        <v>63600</v>
      </c>
      <c r="D41" s="1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1"/>
  <sheetViews>
    <sheetView workbookViewId="0"/>
  </sheetViews>
  <sheetFormatPr defaultRowHeight="16.5"/>
  <cols>
    <col min="1" max="1" width="29.42578125" style="14" customWidth="1"/>
    <col min="2" max="2" width="2.85546875" style="14" customWidth="1"/>
    <col min="3" max="3" width="21.85546875" style="14" customWidth="1"/>
    <col min="4" max="4" width="5.28515625" style="14" customWidth="1"/>
    <col min="5" max="5" width="23.140625" style="14" customWidth="1"/>
    <col min="6" max="7" width="9.140625" style="14"/>
  </cols>
  <sheetData>
    <row r="1" spans="1:5">
      <c r="A1" s="13" t="s">
        <v>91</v>
      </c>
    </row>
    <row r="3" spans="1:5">
      <c r="A3" s="3" t="s">
        <v>92</v>
      </c>
    </row>
    <row r="4" spans="1:5">
      <c r="A4" s="3" t="s">
        <v>93</v>
      </c>
    </row>
    <row r="5" spans="1:5">
      <c r="A5" s="3" t="s">
        <v>94</v>
      </c>
    </row>
    <row r="6" spans="1:5">
      <c r="A6" s="3" t="s">
        <v>95</v>
      </c>
    </row>
    <row r="7" spans="1:5">
      <c r="A7" s="3" t="s">
        <v>96</v>
      </c>
    </row>
    <row r="8" spans="1:5">
      <c r="A8" s="3" t="s">
        <v>97</v>
      </c>
    </row>
    <row r="10" spans="1:5">
      <c r="A10" s="15" t="s">
        <v>98</v>
      </c>
      <c r="B10" s="15"/>
      <c r="C10" s="15" t="s">
        <v>99</v>
      </c>
      <c r="D10" s="15"/>
      <c r="E10" s="15" t="s">
        <v>100</v>
      </c>
    </row>
    <row r="11" spans="1:5">
      <c r="A11" s="14" t="s">
        <v>101</v>
      </c>
      <c r="C11" s="21">
        <v>2000</v>
      </c>
      <c r="D11" s="14" t="s">
        <v>102</v>
      </c>
      <c r="E11" s="18">
        <f t="shared" ref="E11:E18" si="0">C11/12</f>
        <v>166.66666666666666</v>
      </c>
    </row>
    <row r="12" spans="1:5">
      <c r="A12" s="14" t="s">
        <v>103</v>
      </c>
      <c r="C12" s="22"/>
      <c r="D12" s="14" t="s">
        <v>102</v>
      </c>
      <c r="E12" s="18">
        <f t="shared" si="0"/>
        <v>0</v>
      </c>
    </row>
    <row r="13" spans="1:5">
      <c r="A13" s="14" t="s">
        <v>104</v>
      </c>
      <c r="C13" s="22">
        <v>5000</v>
      </c>
      <c r="D13" s="14" t="s">
        <v>102</v>
      </c>
      <c r="E13" s="18">
        <f t="shared" si="0"/>
        <v>416.66666666666669</v>
      </c>
    </row>
    <row r="14" spans="1:5">
      <c r="A14" s="14" t="s">
        <v>105</v>
      </c>
      <c r="C14" s="22"/>
      <c r="D14" s="14" t="s">
        <v>102</v>
      </c>
      <c r="E14" s="18">
        <f t="shared" si="0"/>
        <v>0</v>
      </c>
    </row>
    <row r="15" spans="1:5">
      <c r="A15" s="14" t="s">
        <v>106</v>
      </c>
      <c r="C15" s="22"/>
      <c r="D15" s="14" t="s">
        <v>102</v>
      </c>
      <c r="E15" s="18">
        <f t="shared" si="0"/>
        <v>0</v>
      </c>
    </row>
    <row r="16" spans="1:5">
      <c r="A16" s="14" t="s">
        <v>19</v>
      </c>
      <c r="C16" s="22"/>
      <c r="D16" s="14" t="s">
        <v>102</v>
      </c>
      <c r="E16" s="18">
        <f t="shared" si="0"/>
        <v>0</v>
      </c>
    </row>
    <row r="17" spans="1:5">
      <c r="A17" s="14" t="s">
        <v>107</v>
      </c>
      <c r="C17" s="22">
        <v>950</v>
      </c>
      <c r="D17" s="14" t="s">
        <v>102</v>
      </c>
      <c r="E17" s="18">
        <f t="shared" si="0"/>
        <v>79.166666666666671</v>
      </c>
    </row>
    <row r="18" spans="1:5">
      <c r="A18" s="14" t="s">
        <v>20</v>
      </c>
      <c r="C18" s="22"/>
      <c r="D18" s="14" t="s">
        <v>102</v>
      </c>
      <c r="E18" s="18">
        <f t="shared" si="0"/>
        <v>0</v>
      </c>
    </row>
    <row r="19" spans="1:5">
      <c r="A19" s="14" t="s">
        <v>108</v>
      </c>
      <c r="C19" s="22">
        <v>725</v>
      </c>
      <c r="D19" s="14" t="s">
        <v>109</v>
      </c>
      <c r="E19" s="18">
        <f>C19/6</f>
        <v>120.83333333333333</v>
      </c>
    </row>
    <row r="20" spans="1:5">
      <c r="A20" s="14" t="s">
        <v>110</v>
      </c>
      <c r="C20" s="22"/>
      <c r="D20" s="14" t="s">
        <v>102</v>
      </c>
      <c r="E20" s="18">
        <f>C20/12</f>
        <v>0</v>
      </c>
    </row>
    <row r="21" spans="1:5">
      <c r="A21" s="14" t="s">
        <v>111</v>
      </c>
      <c r="C21" s="22"/>
      <c r="D21" s="14" t="s">
        <v>102</v>
      </c>
      <c r="E21" s="18">
        <f>C21/12</f>
        <v>0</v>
      </c>
    </row>
    <row r="22" spans="1:5">
      <c r="A22" s="14" t="s">
        <v>112</v>
      </c>
      <c r="C22" s="22"/>
      <c r="D22" s="14" t="s">
        <v>102</v>
      </c>
      <c r="E22" s="18">
        <f>C22/12</f>
        <v>0</v>
      </c>
    </row>
    <row r="23" spans="1:5">
      <c r="A23" s="14" t="s">
        <v>113</v>
      </c>
      <c r="C23" s="22"/>
      <c r="D23" s="14" t="s">
        <v>102</v>
      </c>
      <c r="E23" s="18">
        <f>C23/12</f>
        <v>0</v>
      </c>
    </row>
    <row r="24" spans="1:5">
      <c r="A24" s="14" t="s">
        <v>114</v>
      </c>
      <c r="C24" s="22"/>
      <c r="D24" s="14" t="s">
        <v>102</v>
      </c>
      <c r="E24" s="18">
        <f>C24/12</f>
        <v>0</v>
      </c>
    </row>
    <row r="25" spans="1:5">
      <c r="A25" s="14" t="s">
        <v>115</v>
      </c>
      <c r="C25" s="22"/>
      <c r="D25" s="14" t="s">
        <v>116</v>
      </c>
      <c r="E25" s="18">
        <f>C25/3</f>
        <v>0</v>
      </c>
    </row>
    <row r="26" spans="1:5">
      <c r="A26" s="14" t="s">
        <v>117</v>
      </c>
      <c r="C26" s="22">
        <v>1000</v>
      </c>
      <c r="D26" s="14" t="s">
        <v>102</v>
      </c>
      <c r="E26" s="18">
        <f t="shared" ref="E26:E31" si="1">C26/12</f>
        <v>83.333333333333329</v>
      </c>
    </row>
    <row r="27" spans="1:5">
      <c r="A27" s="14" t="s">
        <v>118</v>
      </c>
      <c r="C27" s="22">
        <v>400</v>
      </c>
      <c r="D27" s="14" t="s">
        <v>102</v>
      </c>
      <c r="E27" s="18">
        <f t="shared" si="1"/>
        <v>33.333333333333336</v>
      </c>
    </row>
    <row r="28" spans="1:5">
      <c r="A28" s="19" t="s">
        <v>119</v>
      </c>
      <c r="C28" s="22"/>
      <c r="D28" s="14" t="s">
        <v>102</v>
      </c>
      <c r="E28" s="18">
        <f t="shared" si="1"/>
        <v>0</v>
      </c>
    </row>
    <row r="29" spans="1:5">
      <c r="A29" s="19" t="s">
        <v>119</v>
      </c>
      <c r="C29" s="22"/>
      <c r="D29" s="14" t="s">
        <v>102</v>
      </c>
      <c r="E29" s="18">
        <f t="shared" si="1"/>
        <v>0</v>
      </c>
    </row>
    <row r="30" spans="1:5">
      <c r="A30" s="19" t="s">
        <v>119</v>
      </c>
      <c r="C30" s="22"/>
      <c r="D30" s="14" t="s">
        <v>102</v>
      </c>
      <c r="E30" s="18">
        <f t="shared" si="1"/>
        <v>0</v>
      </c>
    </row>
    <row r="31" spans="1:5">
      <c r="A31" s="19" t="s">
        <v>119</v>
      </c>
      <c r="C31" s="22"/>
      <c r="D31" s="14" t="s">
        <v>102</v>
      </c>
      <c r="E31" s="18">
        <f t="shared" si="1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51"/>
  <sheetViews>
    <sheetView topLeftCell="A32" workbookViewId="0">
      <selection activeCell="E39" sqref="E39"/>
    </sheetView>
  </sheetViews>
  <sheetFormatPr defaultRowHeight="16.5"/>
  <cols>
    <col min="1" max="1" width="27.28515625" style="14" customWidth="1"/>
    <col min="2" max="3" width="11.7109375" style="14"/>
    <col min="4" max="4" width="17.140625" style="14" customWidth="1"/>
    <col min="5" max="5" width="19.140625" style="14" customWidth="1"/>
    <col min="6" max="6" width="15.42578125" style="23" customWidth="1"/>
  </cols>
  <sheetData>
    <row r="1" spans="1:6">
      <c r="A1" s="13" t="s">
        <v>120</v>
      </c>
    </row>
    <row r="2" spans="1:6" ht="33">
      <c r="A2" s="15" t="s">
        <v>121</v>
      </c>
      <c r="B2" s="15" t="s">
        <v>122</v>
      </c>
      <c r="C2" s="15" t="s">
        <v>123</v>
      </c>
      <c r="D2" s="15" t="s">
        <v>124</v>
      </c>
      <c r="E2" s="24" t="s">
        <v>125</v>
      </c>
      <c r="F2" s="25" t="s">
        <v>126</v>
      </c>
    </row>
    <row r="4" spans="1:6">
      <c r="A4" s="14" t="s">
        <v>127</v>
      </c>
      <c r="B4" s="16">
        <v>530</v>
      </c>
      <c r="C4" s="20">
        <f>SUM(B4)</f>
        <v>530</v>
      </c>
      <c r="D4" s="16">
        <v>530</v>
      </c>
      <c r="E4" s="26">
        <f>D4/C118</f>
        <v>0.1</v>
      </c>
      <c r="F4" s="27" t="s">
        <v>128</v>
      </c>
    </row>
    <row r="5" spans="1:6">
      <c r="B5" s="18"/>
      <c r="C5" s="18"/>
      <c r="D5" s="18"/>
    </row>
    <row r="6" spans="1:6">
      <c r="A6" s="14" t="s">
        <v>129</v>
      </c>
      <c r="B6" s="18"/>
      <c r="C6" s="18"/>
      <c r="D6" s="18"/>
    </row>
    <row r="7" spans="1:6">
      <c r="A7" s="14" t="s">
        <v>130</v>
      </c>
      <c r="B7" s="16"/>
      <c r="C7" s="20"/>
      <c r="D7" s="16">
        <v>100</v>
      </c>
    </row>
    <row r="8" spans="1:6">
      <c r="A8" s="14" t="s">
        <v>131</v>
      </c>
      <c r="B8" s="16"/>
      <c r="C8" s="20"/>
      <c r="D8" s="16">
        <v>400</v>
      </c>
    </row>
    <row r="9" spans="1:6">
      <c r="A9" s="14" t="s">
        <v>132</v>
      </c>
      <c r="B9" s="16"/>
      <c r="C9" s="20">
        <f>SUM(B7:B9)</f>
        <v>0</v>
      </c>
      <c r="D9" s="16">
        <v>100</v>
      </c>
      <c r="E9" s="26">
        <f>SUM(D7:D9)/C118</f>
        <v>0.11320754716981132</v>
      </c>
      <c r="F9" s="27" t="s">
        <v>133</v>
      </c>
    </row>
    <row r="10" spans="1:6">
      <c r="B10" s="18"/>
      <c r="C10" s="18"/>
      <c r="D10" s="18"/>
    </row>
    <row r="11" spans="1:6">
      <c r="A11" s="14" t="s">
        <v>134</v>
      </c>
      <c r="B11" s="18"/>
      <c r="C11" s="18"/>
      <c r="D11" s="18"/>
    </row>
    <row r="12" spans="1:6">
      <c r="A12" s="14" t="s">
        <v>135</v>
      </c>
      <c r="B12" s="16">
        <v>850</v>
      </c>
      <c r="C12" s="20"/>
      <c r="D12" s="16">
        <v>2000</v>
      </c>
    </row>
    <row r="13" spans="1:6">
      <c r="A13" s="14" t="s">
        <v>136</v>
      </c>
      <c r="B13" s="16"/>
      <c r="C13" s="20"/>
      <c r="D13" s="16"/>
    </row>
    <row r="14" spans="1:6">
      <c r="A14" s="14" t="s">
        <v>101</v>
      </c>
      <c r="B14" s="16"/>
      <c r="C14" s="20"/>
      <c r="D14" s="16"/>
    </row>
    <row r="15" spans="1:6">
      <c r="A15" s="14" t="s">
        <v>103</v>
      </c>
      <c r="B15" s="16"/>
      <c r="C15" s="20"/>
      <c r="D15" s="16"/>
    </row>
    <row r="16" spans="1:6">
      <c r="A16" s="14" t="s">
        <v>137</v>
      </c>
      <c r="B16" s="16"/>
      <c r="C16" s="20"/>
      <c r="D16" s="16"/>
    </row>
    <row r="17" spans="1:6">
      <c r="A17" s="14" t="s">
        <v>105</v>
      </c>
      <c r="B17" s="16"/>
      <c r="C17" s="20"/>
      <c r="D17" s="16"/>
    </row>
    <row r="18" spans="1:6">
      <c r="A18" s="19" t="s">
        <v>138</v>
      </c>
      <c r="B18" s="16"/>
      <c r="C18" s="20">
        <f>SUM(B12:B18)</f>
        <v>850</v>
      </c>
      <c r="D18" s="16"/>
      <c r="E18" s="26">
        <f>SUM(D12:D18)/C118</f>
        <v>0.37735849056603776</v>
      </c>
      <c r="F18" s="27" t="s">
        <v>139</v>
      </c>
    </row>
    <row r="19" spans="1:6">
      <c r="B19" s="18"/>
      <c r="C19" s="18"/>
      <c r="D19" s="18"/>
    </row>
    <row r="20" spans="1:6">
      <c r="A20" s="14" t="s">
        <v>140</v>
      </c>
      <c r="B20" s="18"/>
      <c r="C20" s="18"/>
      <c r="D20" s="18"/>
    </row>
    <row r="21" spans="1:6">
      <c r="A21" s="14" t="s">
        <v>141</v>
      </c>
      <c r="B21" s="16">
        <v>116</v>
      </c>
      <c r="C21" s="28"/>
      <c r="D21" s="16">
        <v>116</v>
      </c>
    </row>
    <row r="22" spans="1:6">
      <c r="A22" s="14" t="s">
        <v>142</v>
      </c>
      <c r="B22" s="16"/>
      <c r="C22" s="28"/>
      <c r="D22" s="16"/>
    </row>
    <row r="23" spans="1:6">
      <c r="A23" s="14" t="s">
        <v>143</v>
      </c>
      <c r="B23" s="16"/>
      <c r="C23" s="28"/>
      <c r="D23" s="16"/>
    </row>
    <row r="24" spans="1:6">
      <c r="A24" s="14" t="s">
        <v>144</v>
      </c>
      <c r="B24" s="16">
        <v>200</v>
      </c>
      <c r="C24" s="28"/>
      <c r="D24" s="16">
        <v>230</v>
      </c>
    </row>
    <row r="25" spans="1:6">
      <c r="A25" s="14" t="s">
        <v>145</v>
      </c>
      <c r="B25" s="16"/>
      <c r="C25" s="28"/>
      <c r="D25" s="16"/>
    </row>
    <row r="26" spans="1:6">
      <c r="A26" s="14" t="s">
        <v>146</v>
      </c>
      <c r="B26" s="16">
        <v>50</v>
      </c>
      <c r="C26" s="28">
        <f>SUM(B21:B26)</f>
        <v>366</v>
      </c>
      <c r="D26" s="16">
        <v>50</v>
      </c>
      <c r="E26" s="26">
        <f>SUM(D21:D26)/C118</f>
        <v>7.4716981132075477E-2</v>
      </c>
      <c r="F26" s="27" t="s">
        <v>133</v>
      </c>
    </row>
    <row r="27" spans="1:6">
      <c r="B27" s="18"/>
      <c r="C27" s="18"/>
      <c r="D27" s="18"/>
    </row>
    <row r="28" spans="1:6">
      <c r="A28" s="14" t="s">
        <v>147</v>
      </c>
      <c r="B28" s="18"/>
      <c r="C28" s="18"/>
      <c r="D28" s="18"/>
    </row>
    <row r="29" spans="1:6">
      <c r="A29" s="14" t="s">
        <v>148</v>
      </c>
      <c r="B29" s="16">
        <v>240</v>
      </c>
      <c r="C29" s="28"/>
      <c r="D29" s="16">
        <v>220</v>
      </c>
    </row>
    <row r="30" spans="1:6">
      <c r="A30" s="14" t="s">
        <v>149</v>
      </c>
      <c r="B30" s="16">
        <v>60</v>
      </c>
      <c r="C30" s="28">
        <f>SUM(B29:B30)</f>
        <v>300</v>
      </c>
      <c r="D30" s="16">
        <v>80</v>
      </c>
      <c r="E30" s="26">
        <f>SUM(D29:D30)/C118</f>
        <v>5.6603773584905662E-2</v>
      </c>
      <c r="F30" s="27" t="s">
        <v>150</v>
      </c>
    </row>
    <row r="31" spans="1:6">
      <c r="B31" s="18"/>
      <c r="C31" s="18"/>
      <c r="D31" s="18"/>
    </row>
    <row r="32" spans="1:6">
      <c r="A32" s="14" t="s">
        <v>151</v>
      </c>
      <c r="B32" s="18"/>
      <c r="C32" s="18"/>
      <c r="D32" s="18"/>
    </row>
    <row r="33" spans="1:6">
      <c r="A33" s="14" t="s">
        <v>152</v>
      </c>
      <c r="B33" s="16"/>
      <c r="C33" s="20"/>
      <c r="D33" s="16"/>
    </row>
    <row r="34" spans="1:6">
      <c r="A34" s="14" t="s">
        <v>153</v>
      </c>
      <c r="B34" s="16"/>
      <c r="C34" s="28"/>
      <c r="D34" s="16"/>
    </row>
    <row r="35" spans="1:6">
      <c r="A35" s="14" t="s">
        <v>154</v>
      </c>
      <c r="B35" s="16">
        <v>200</v>
      </c>
      <c r="C35" s="28"/>
      <c r="D35" s="16">
        <v>200</v>
      </c>
    </row>
    <row r="36" spans="1:6">
      <c r="A36" s="14" t="s">
        <v>155</v>
      </c>
      <c r="B36" s="16">
        <v>50</v>
      </c>
      <c r="C36" s="28"/>
      <c r="D36" s="16">
        <v>50</v>
      </c>
    </row>
    <row r="37" spans="1:6">
      <c r="A37" s="14" t="s">
        <v>108</v>
      </c>
      <c r="B37" s="16">
        <v>132</v>
      </c>
      <c r="C37" s="28"/>
      <c r="D37" s="16">
        <v>132</v>
      </c>
    </row>
    <row r="38" spans="1:6">
      <c r="A38" s="14" t="s">
        <v>156</v>
      </c>
      <c r="B38" s="16"/>
      <c r="C38" s="28"/>
      <c r="D38" s="16"/>
    </row>
    <row r="39" spans="1:6">
      <c r="A39" s="14" t="s">
        <v>157</v>
      </c>
      <c r="B39" s="16">
        <v>50</v>
      </c>
      <c r="C39" s="28">
        <f>SUM(B33:B39)</f>
        <v>432</v>
      </c>
      <c r="D39" s="16">
        <v>50</v>
      </c>
      <c r="E39" s="26">
        <f>SUM(D33:D39)/C118</f>
        <v>8.1509433962264149E-2</v>
      </c>
      <c r="F39" s="27" t="s">
        <v>128</v>
      </c>
    </row>
    <row r="40" spans="1:6">
      <c r="B40" s="18"/>
      <c r="C40" s="18"/>
      <c r="D40" s="18"/>
    </row>
    <row r="41" spans="1:6">
      <c r="A41" s="29" t="s">
        <v>158</v>
      </c>
      <c r="B41" s="18"/>
      <c r="C41" s="30">
        <f>C4+C9+C18+C26+C30+C39</f>
        <v>2478</v>
      </c>
      <c r="D41" s="30">
        <f>D4+D9+D18+D26+D30+D39</f>
        <v>810</v>
      </c>
    </row>
    <row r="42" spans="1:6">
      <c r="B42" s="18"/>
      <c r="C42" s="18"/>
      <c r="D42" s="18"/>
    </row>
    <row r="43" spans="1:6">
      <c r="B43" s="18"/>
      <c r="C43" s="18"/>
      <c r="D43" s="18"/>
    </row>
    <row r="44" spans="1:6" ht="33">
      <c r="A44" s="15" t="s">
        <v>121</v>
      </c>
      <c r="B44" s="20" t="s">
        <v>122</v>
      </c>
      <c r="C44" s="20" t="s">
        <v>123</v>
      </c>
      <c r="D44" s="20" t="s">
        <v>124</v>
      </c>
      <c r="E44" s="24" t="s">
        <v>125</v>
      </c>
      <c r="F44" s="25" t="s">
        <v>126</v>
      </c>
    </row>
    <row r="45" spans="1:6">
      <c r="B45" s="18"/>
      <c r="C45" s="18"/>
      <c r="D45" s="18"/>
    </row>
    <row r="46" spans="1:6">
      <c r="A46" s="14" t="s">
        <v>159</v>
      </c>
      <c r="B46" s="18"/>
      <c r="C46" s="18"/>
      <c r="D46" s="18"/>
    </row>
    <row r="47" spans="1:6">
      <c r="A47" s="14" t="s">
        <v>160</v>
      </c>
      <c r="B47" s="16"/>
      <c r="C47" s="28"/>
      <c r="D47" s="16"/>
    </row>
    <row r="48" spans="1:6">
      <c r="A48" s="14" t="s">
        <v>161</v>
      </c>
      <c r="B48" s="16">
        <v>30</v>
      </c>
      <c r="C48" s="28"/>
      <c r="D48" s="16">
        <v>30</v>
      </c>
    </row>
    <row r="49" spans="1:6">
      <c r="A49" s="14" t="s">
        <v>162</v>
      </c>
      <c r="B49" s="16"/>
      <c r="C49" s="28">
        <f>SUM(B47:B49)</f>
        <v>30</v>
      </c>
      <c r="D49" s="16"/>
      <c r="E49" s="26">
        <f>SUM(D47:D49)/C118</f>
        <v>5.6603773584905656E-3</v>
      </c>
      <c r="F49" s="27" t="s">
        <v>163</v>
      </c>
    </row>
    <row r="50" spans="1:6">
      <c r="B50" s="18"/>
      <c r="C50" s="18"/>
      <c r="D50" s="18"/>
    </row>
    <row r="51" spans="1:6">
      <c r="A51" s="14" t="s">
        <v>164</v>
      </c>
      <c r="B51" s="18"/>
      <c r="C51" s="18"/>
      <c r="D51" s="18"/>
    </row>
    <row r="52" spans="1:6">
      <c r="A52" s="14" t="s">
        <v>20</v>
      </c>
      <c r="B52" s="16"/>
      <c r="C52" s="28"/>
      <c r="D52" s="16"/>
    </row>
    <row r="53" spans="1:6">
      <c r="A53" s="14" t="s">
        <v>19</v>
      </c>
      <c r="B53" s="16"/>
      <c r="C53" s="28"/>
      <c r="D53" s="16"/>
    </row>
    <row r="54" spans="1:6">
      <c r="A54" s="14" t="s">
        <v>165</v>
      </c>
      <c r="B54" s="16"/>
      <c r="C54" s="28"/>
      <c r="D54" s="16"/>
    </row>
    <row r="55" spans="1:6">
      <c r="A55" s="14" t="s">
        <v>166</v>
      </c>
      <c r="B55" s="16">
        <v>0</v>
      </c>
      <c r="C55" s="28"/>
      <c r="D55" s="16">
        <v>75</v>
      </c>
    </row>
    <row r="56" spans="1:6">
      <c r="A56" s="14" t="s">
        <v>167</v>
      </c>
      <c r="B56" s="16"/>
      <c r="C56" s="28"/>
      <c r="D56" s="16"/>
    </row>
    <row r="57" spans="1:6">
      <c r="A57" s="14" t="s">
        <v>168</v>
      </c>
      <c r="B57" s="16"/>
      <c r="C57" s="28"/>
      <c r="D57" s="16"/>
    </row>
    <row r="58" spans="1:6">
      <c r="A58" s="19" t="s">
        <v>169</v>
      </c>
      <c r="B58" s="16">
        <v>10</v>
      </c>
      <c r="C58" s="28">
        <f>SUM(B52:B58)</f>
        <v>10</v>
      </c>
      <c r="D58" s="16">
        <v>35</v>
      </c>
      <c r="E58" s="26">
        <f>SUM(D52:D58)/C118</f>
        <v>2.0754716981132074E-2</v>
      </c>
      <c r="F58" s="27" t="s">
        <v>133</v>
      </c>
    </row>
    <row r="59" spans="1:6">
      <c r="B59" s="18"/>
      <c r="C59" s="18"/>
      <c r="D59" s="18"/>
    </row>
    <row r="60" spans="1:6">
      <c r="A60" s="14" t="s">
        <v>170</v>
      </c>
      <c r="B60" s="18"/>
      <c r="C60" s="18"/>
      <c r="D60" s="18"/>
    </row>
    <row r="61" spans="1:6">
      <c r="A61" s="14" t="s">
        <v>107</v>
      </c>
      <c r="B61" s="31">
        <v>78</v>
      </c>
      <c r="C61" s="32"/>
      <c r="D61" s="16">
        <v>78</v>
      </c>
    </row>
    <row r="62" spans="1:6">
      <c r="A62" s="14" t="s">
        <v>171</v>
      </c>
      <c r="B62" s="31">
        <v>500</v>
      </c>
      <c r="C62" s="32"/>
      <c r="D62" s="16">
        <v>200</v>
      </c>
    </row>
    <row r="63" spans="1:6">
      <c r="A63" s="14" t="s">
        <v>172</v>
      </c>
      <c r="B63" s="31"/>
      <c r="C63" s="32"/>
      <c r="D63" s="16"/>
    </row>
    <row r="64" spans="1:6">
      <c r="A64" s="14" t="s">
        <v>173</v>
      </c>
      <c r="B64" s="31">
        <v>10</v>
      </c>
      <c r="C64" s="32"/>
      <c r="D64" s="16">
        <v>10</v>
      </c>
    </row>
    <row r="65" spans="1:6">
      <c r="A65" s="14" t="s">
        <v>174</v>
      </c>
      <c r="B65" s="31"/>
      <c r="C65" s="32"/>
      <c r="D65" s="16"/>
    </row>
    <row r="66" spans="1:6">
      <c r="A66" s="14" t="s">
        <v>175</v>
      </c>
      <c r="B66" s="31"/>
      <c r="C66" s="32"/>
      <c r="D66" s="16"/>
    </row>
    <row r="67" spans="1:6">
      <c r="A67" s="14" t="s">
        <v>176</v>
      </c>
      <c r="B67" s="31">
        <v>70</v>
      </c>
      <c r="C67" s="32"/>
      <c r="D67" s="16">
        <v>70</v>
      </c>
    </row>
    <row r="68" spans="1:6">
      <c r="A68" s="14" t="s">
        <v>177</v>
      </c>
      <c r="B68" s="31"/>
      <c r="C68" s="32"/>
      <c r="D68" s="16"/>
    </row>
    <row r="69" spans="1:6">
      <c r="A69" s="14" t="s">
        <v>178</v>
      </c>
      <c r="B69" s="31"/>
      <c r="C69" s="32"/>
      <c r="D69" s="16"/>
    </row>
    <row r="70" spans="1:6">
      <c r="A70" s="14" t="s">
        <v>77</v>
      </c>
      <c r="B70" s="31"/>
      <c r="C70" s="32"/>
      <c r="D70" s="16"/>
    </row>
    <row r="71" spans="1:6">
      <c r="A71" s="14" t="s">
        <v>76</v>
      </c>
      <c r="B71" s="31"/>
      <c r="C71" s="32"/>
      <c r="D71" s="16"/>
    </row>
    <row r="72" spans="1:6">
      <c r="A72" s="14" t="s">
        <v>179</v>
      </c>
      <c r="B72" s="31"/>
      <c r="C72" s="32"/>
      <c r="D72" s="16"/>
    </row>
    <row r="73" spans="1:6">
      <c r="A73" s="14" t="s">
        <v>180</v>
      </c>
      <c r="B73" s="31"/>
      <c r="C73" s="32"/>
      <c r="D73" s="16"/>
    </row>
    <row r="74" spans="1:6">
      <c r="A74" s="14" t="s">
        <v>181</v>
      </c>
      <c r="B74" s="31">
        <v>35</v>
      </c>
      <c r="C74" s="32"/>
      <c r="D74" s="16">
        <v>35</v>
      </c>
    </row>
    <row r="75" spans="1:6">
      <c r="A75" s="14" t="s">
        <v>182</v>
      </c>
      <c r="B75" s="31"/>
      <c r="C75" s="32"/>
      <c r="D75" s="16"/>
    </row>
    <row r="76" spans="1:6">
      <c r="A76" s="14" t="s">
        <v>183</v>
      </c>
      <c r="B76" s="31">
        <v>25</v>
      </c>
      <c r="C76" s="32">
        <f>SUM(B61:B76)</f>
        <v>718</v>
      </c>
      <c r="D76" s="16">
        <v>50</v>
      </c>
      <c r="E76" s="26">
        <f>SUM(D61:D76)/C118</f>
        <v>8.3584905660377365E-2</v>
      </c>
      <c r="F76" s="27" t="s">
        <v>133</v>
      </c>
    </row>
    <row r="77" spans="1:6">
      <c r="B77" s="18"/>
      <c r="C77" s="18"/>
      <c r="D77" s="18"/>
    </row>
    <row r="78" spans="1:6">
      <c r="A78" s="29" t="s">
        <v>184</v>
      </c>
      <c r="B78" s="18"/>
      <c r="C78" s="30">
        <f>C49+C58+C76</f>
        <v>758</v>
      </c>
      <c r="D78" s="18">
        <f>SUM(D47:D76)</f>
        <v>583</v>
      </c>
    </row>
    <row r="79" spans="1:6">
      <c r="B79" s="18"/>
      <c r="C79" s="18"/>
      <c r="D79" s="18"/>
    </row>
    <row r="80" spans="1:6">
      <c r="B80" s="18"/>
      <c r="C80" s="18"/>
      <c r="D80" s="18"/>
    </row>
    <row r="81" spans="1:6" ht="33">
      <c r="A81" s="15" t="s">
        <v>121</v>
      </c>
      <c r="B81" s="20" t="s">
        <v>122</v>
      </c>
      <c r="C81" s="20" t="s">
        <v>123</v>
      </c>
      <c r="D81" s="20" t="s">
        <v>124</v>
      </c>
      <c r="E81" s="24" t="s">
        <v>125</v>
      </c>
      <c r="F81" s="25" t="s">
        <v>126</v>
      </c>
    </row>
    <row r="82" spans="1:6">
      <c r="B82" s="18"/>
      <c r="C82" s="18"/>
      <c r="D82" s="18"/>
    </row>
    <row r="83" spans="1:6">
      <c r="A83" s="14" t="s">
        <v>185</v>
      </c>
      <c r="B83" s="18"/>
      <c r="C83" s="18"/>
      <c r="D83" s="18"/>
    </row>
    <row r="84" spans="1:6">
      <c r="A84" s="14" t="s">
        <v>186</v>
      </c>
      <c r="B84" s="16">
        <v>20</v>
      </c>
      <c r="C84" s="18"/>
      <c r="D84" s="16">
        <v>20</v>
      </c>
    </row>
    <row r="85" spans="1:6">
      <c r="A85" s="14" t="s">
        <v>117</v>
      </c>
      <c r="B85" s="16">
        <v>20</v>
      </c>
      <c r="C85" s="33">
        <f>SUM(B84:B85)</f>
        <v>40</v>
      </c>
      <c r="D85" s="16">
        <v>20</v>
      </c>
      <c r="E85" s="26">
        <f>SUM(D84:D85)/C118</f>
        <v>7.5471698113207548E-3</v>
      </c>
      <c r="F85" s="27" t="s">
        <v>133</v>
      </c>
    </row>
    <row r="86" spans="1:6">
      <c r="B86" s="18"/>
      <c r="C86" s="18"/>
      <c r="D86" s="18"/>
    </row>
    <row r="87" spans="1:6">
      <c r="A87" s="14" t="s">
        <v>187</v>
      </c>
      <c r="B87" s="18"/>
      <c r="C87" s="18"/>
      <c r="D87" s="18"/>
    </row>
    <row r="88" spans="1:6">
      <c r="A88" s="14" t="s">
        <v>188</v>
      </c>
      <c r="B88" s="16">
        <v>580</v>
      </c>
      <c r="C88" s="18"/>
      <c r="D88" s="16">
        <v>580</v>
      </c>
    </row>
    <row r="89" spans="1:6">
      <c r="A89" s="14" t="s">
        <v>189</v>
      </c>
      <c r="B89" s="16"/>
      <c r="C89" s="18"/>
      <c r="D89" s="16"/>
    </row>
    <row r="90" spans="1:6">
      <c r="A90" s="14" t="s">
        <v>190</v>
      </c>
      <c r="B90" s="16"/>
      <c r="C90" s="18"/>
      <c r="D90" s="16"/>
    </row>
    <row r="91" spans="1:6">
      <c r="A91" s="14" t="s">
        <v>191</v>
      </c>
      <c r="B91" s="16"/>
      <c r="C91" s="18"/>
      <c r="D91" s="16"/>
    </row>
    <row r="92" spans="1:6">
      <c r="A92" s="14" t="s">
        <v>192</v>
      </c>
      <c r="B92" s="16"/>
      <c r="C92" s="18"/>
      <c r="D92" s="16"/>
    </row>
    <row r="93" spans="1:6">
      <c r="A93" s="14" t="s">
        <v>193</v>
      </c>
      <c r="B93" s="16"/>
      <c r="C93" s="18"/>
      <c r="D93" s="16"/>
    </row>
    <row r="94" spans="1:6">
      <c r="A94" s="14" t="s">
        <v>194</v>
      </c>
      <c r="B94" s="16"/>
      <c r="C94" s="18"/>
      <c r="D94" s="16"/>
    </row>
    <row r="95" spans="1:6">
      <c r="A95" s="14" t="s">
        <v>195</v>
      </c>
      <c r="B95" s="16"/>
      <c r="C95" s="18"/>
      <c r="D95" s="16"/>
    </row>
    <row r="96" spans="1:6">
      <c r="A96" s="14" t="s">
        <v>196</v>
      </c>
      <c r="B96" s="16"/>
      <c r="C96" s="18"/>
      <c r="D96" s="16"/>
    </row>
    <row r="97" spans="1:6">
      <c r="A97" s="14" t="s">
        <v>197</v>
      </c>
      <c r="B97" s="16"/>
      <c r="C97" s="18"/>
      <c r="D97" s="16"/>
    </row>
    <row r="98" spans="1:6">
      <c r="A98" s="14" t="s">
        <v>198</v>
      </c>
      <c r="B98" s="16"/>
      <c r="C98" s="18"/>
      <c r="D98" s="16"/>
    </row>
    <row r="99" spans="1:6">
      <c r="A99" s="14" t="s">
        <v>199</v>
      </c>
      <c r="B99" s="16"/>
      <c r="C99" s="18"/>
      <c r="D99" s="16"/>
    </row>
    <row r="100" spans="1:6">
      <c r="A100" s="14" t="s">
        <v>200</v>
      </c>
      <c r="B100" s="16"/>
      <c r="C100" s="18"/>
      <c r="D100" s="16"/>
    </row>
    <row r="101" spans="1:6">
      <c r="A101" s="14" t="s">
        <v>201</v>
      </c>
      <c r="B101" s="16"/>
      <c r="C101" s="18"/>
      <c r="D101" s="16"/>
    </row>
    <row r="102" spans="1:6">
      <c r="A102" s="14" t="s">
        <v>202</v>
      </c>
      <c r="B102" s="16"/>
      <c r="C102" s="18"/>
      <c r="D102" s="16"/>
    </row>
    <row r="103" spans="1:6">
      <c r="A103" s="19" t="s">
        <v>203</v>
      </c>
      <c r="B103" s="16"/>
      <c r="C103" s="18"/>
      <c r="D103" s="16"/>
    </row>
    <row r="104" spans="1:6">
      <c r="A104" s="19" t="s">
        <v>138</v>
      </c>
      <c r="B104" s="16"/>
      <c r="C104" s="18"/>
      <c r="D104" s="16"/>
    </row>
    <row r="105" spans="1:6">
      <c r="A105" s="19" t="s">
        <v>138</v>
      </c>
      <c r="B105" s="16"/>
      <c r="C105" s="18"/>
      <c r="D105" s="16"/>
    </row>
    <row r="106" spans="1:6">
      <c r="A106" s="19" t="s">
        <v>138</v>
      </c>
      <c r="B106" s="16"/>
      <c r="C106" s="18"/>
      <c r="D106" s="16"/>
    </row>
    <row r="107" spans="1:6">
      <c r="A107" s="19" t="s">
        <v>138</v>
      </c>
      <c r="B107" s="16"/>
      <c r="C107" s="18"/>
      <c r="D107" s="16"/>
    </row>
    <row r="108" spans="1:6">
      <c r="A108" s="19" t="s">
        <v>138</v>
      </c>
      <c r="B108" s="16"/>
      <c r="C108" s="33">
        <f>SUM(B88:B108)</f>
        <v>580</v>
      </c>
      <c r="D108" s="16"/>
      <c r="E108" s="26">
        <f>SUM(D88:D108)/C118</f>
        <v>0.10943396226415095</v>
      </c>
      <c r="F108" s="27" t="s">
        <v>133</v>
      </c>
    </row>
    <row r="109" spans="1:6">
      <c r="B109" s="18"/>
      <c r="C109" s="18"/>
      <c r="D109" s="18"/>
    </row>
    <row r="110" spans="1:6">
      <c r="A110" s="29" t="s">
        <v>204</v>
      </c>
      <c r="B110" s="18"/>
      <c r="C110" s="30">
        <f>C85+C108</f>
        <v>620</v>
      </c>
      <c r="D110" s="30">
        <f>SUM(D84:D108)</f>
        <v>620</v>
      </c>
      <c r="E110" s="90">
        <f>SUM(E4:E108)</f>
        <v>1.030377358490566</v>
      </c>
    </row>
    <row r="111" spans="1:6">
      <c r="B111" s="18"/>
      <c r="C111" s="18"/>
      <c r="D111" s="18"/>
    </row>
    <row r="112" spans="1:6">
      <c r="A112" s="29" t="s">
        <v>184</v>
      </c>
      <c r="B112" s="18"/>
      <c r="C112" s="30">
        <f>C78</f>
        <v>758</v>
      </c>
      <c r="D112" s="30">
        <f>D78</f>
        <v>583</v>
      </c>
    </row>
    <row r="113" spans="1:4">
      <c r="B113" s="18"/>
      <c r="C113" s="18"/>
      <c r="D113" s="18"/>
    </row>
    <row r="114" spans="1:4">
      <c r="A114" s="29" t="s">
        <v>205</v>
      </c>
      <c r="B114" s="18"/>
      <c r="C114" s="30">
        <f>C41</f>
        <v>2478</v>
      </c>
      <c r="D114" s="30">
        <f>D41</f>
        <v>810</v>
      </c>
    </row>
    <row r="115" spans="1:4">
      <c r="B115" s="18"/>
      <c r="C115" s="18"/>
      <c r="D115" s="18"/>
    </row>
    <row r="116" spans="1:4">
      <c r="A116" s="29" t="s">
        <v>206</v>
      </c>
      <c r="B116" s="18"/>
      <c r="C116" s="30">
        <f>C110+C112+C114</f>
        <v>3856</v>
      </c>
      <c r="D116" s="30">
        <f>D110+D112+D114</f>
        <v>2013</v>
      </c>
    </row>
    <row r="117" spans="1:4">
      <c r="B117" s="18"/>
      <c r="C117" s="18"/>
      <c r="D117" s="18"/>
    </row>
    <row r="118" spans="1:4">
      <c r="A118" s="29" t="s">
        <v>207</v>
      </c>
      <c r="B118" s="18"/>
      <c r="C118" s="30">
        <f>'[1]F3 Income Sources'!C39</f>
        <v>5300</v>
      </c>
      <c r="D118" s="18"/>
    </row>
    <row r="119" spans="1:4">
      <c r="A119" s="14" t="s">
        <v>208</v>
      </c>
      <c r="C119" s="34" t="s">
        <v>209</v>
      </c>
    </row>
    <row r="123" spans="1:4">
      <c r="A123" s="35" t="s">
        <v>210</v>
      </c>
    </row>
    <row r="124" spans="1:4">
      <c r="A124" s="3" t="s">
        <v>211</v>
      </c>
    </row>
    <row r="125" spans="1:4">
      <c r="A125" s="3" t="s">
        <v>212</v>
      </c>
    </row>
    <row r="126" spans="1:4">
      <c r="A126" s="3" t="s">
        <v>213</v>
      </c>
    </row>
    <row r="127" spans="1:4">
      <c r="A127" s="3" t="s">
        <v>214</v>
      </c>
    </row>
    <row r="128" spans="1:4">
      <c r="A128" s="3" t="s">
        <v>215</v>
      </c>
    </row>
    <row r="129" spans="1:1">
      <c r="A129" s="3"/>
    </row>
    <row r="130" spans="1:1">
      <c r="A130" s="3" t="s">
        <v>216</v>
      </c>
    </row>
    <row r="131" spans="1:1">
      <c r="A131" s="3" t="s">
        <v>217</v>
      </c>
    </row>
    <row r="132" spans="1:1">
      <c r="A132" s="3" t="s">
        <v>218</v>
      </c>
    </row>
    <row r="133" spans="1:1">
      <c r="A133" s="3"/>
    </row>
    <row r="134" spans="1:1">
      <c r="A134" s="3" t="s">
        <v>219</v>
      </c>
    </row>
    <row r="135" spans="1:1">
      <c r="A135" s="3" t="s">
        <v>220</v>
      </c>
    </row>
    <row r="136" spans="1:1">
      <c r="A136" s="3" t="s">
        <v>221</v>
      </c>
    </row>
    <row r="137" spans="1:1">
      <c r="A137" s="3" t="s">
        <v>222</v>
      </c>
    </row>
    <row r="138" spans="1:1">
      <c r="A138" s="3" t="s">
        <v>223</v>
      </c>
    </row>
    <row r="139" spans="1:1">
      <c r="A139" s="3" t="s">
        <v>224</v>
      </c>
    </row>
    <row r="140" spans="1:1">
      <c r="A140" s="36" t="s">
        <v>225</v>
      </c>
    </row>
    <row r="141" spans="1:1">
      <c r="A141" s="3"/>
    </row>
    <row r="142" spans="1:1">
      <c r="A142" s="3" t="s">
        <v>226</v>
      </c>
    </row>
    <row r="143" spans="1:1">
      <c r="A143" s="3" t="s">
        <v>227</v>
      </c>
    </row>
    <row r="144" spans="1:1">
      <c r="A144" s="3" t="s">
        <v>228</v>
      </c>
    </row>
    <row r="145" spans="1:1">
      <c r="A145" s="3"/>
    </row>
    <row r="146" spans="1:1">
      <c r="A146" s="3" t="s">
        <v>229</v>
      </c>
    </row>
    <row r="147" spans="1:1">
      <c r="A147" s="37" t="s">
        <v>230</v>
      </c>
    </row>
    <row r="148" spans="1:1">
      <c r="A148" s="37" t="s">
        <v>231</v>
      </c>
    </row>
    <row r="149" spans="1:1">
      <c r="A149" s="37" t="s">
        <v>232</v>
      </c>
    </row>
    <row r="150" spans="1:1">
      <c r="A150" s="37" t="s">
        <v>233</v>
      </c>
    </row>
    <row r="151" spans="1:1">
      <c r="A151" s="37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A13" sqref="A13"/>
    </sheetView>
  </sheetViews>
  <sheetFormatPr defaultRowHeight="16.5"/>
  <cols>
    <col min="1" max="1" width="31.42578125" style="39" customWidth="1"/>
    <col min="2" max="2" width="2.7109375" style="39" customWidth="1"/>
    <col min="3" max="3" width="11.7109375" style="39"/>
    <col min="4" max="4" width="2.85546875" style="39" customWidth="1"/>
    <col min="5" max="5" width="8.85546875" style="39" customWidth="1"/>
    <col min="6" max="6" width="3.28515625" style="39" customWidth="1"/>
    <col min="7" max="10" width="9.140625" style="39"/>
  </cols>
  <sheetData>
    <row r="1" spans="1:6">
      <c r="A1" s="38" t="s">
        <v>235</v>
      </c>
    </row>
    <row r="3" spans="1:6">
      <c r="A3" s="39" t="s">
        <v>236</v>
      </c>
    </row>
    <row r="4" spans="1:6">
      <c r="A4" s="39" t="s">
        <v>237</v>
      </c>
    </row>
    <row r="5" spans="1:6">
      <c r="A5" s="39" t="s">
        <v>238</v>
      </c>
    </row>
    <row r="6" spans="1:6">
      <c r="A6" s="39" t="s">
        <v>239</v>
      </c>
    </row>
    <row r="7" spans="1:6">
      <c r="A7" s="39" t="s">
        <v>240</v>
      </c>
    </row>
    <row r="9" spans="1:6">
      <c r="A9" s="39" t="s">
        <v>241</v>
      </c>
    </row>
    <row r="10" spans="1:6">
      <c r="A10" s="39" t="s">
        <v>242</v>
      </c>
    </row>
    <row r="11" spans="1:6">
      <c r="A11" s="39" t="s">
        <v>243</v>
      </c>
    </row>
    <row r="13" spans="1:6">
      <c r="A13" s="39" t="s">
        <v>244</v>
      </c>
      <c r="C13" s="39" t="s">
        <v>245</v>
      </c>
      <c r="E13" s="39" t="s">
        <v>246</v>
      </c>
    </row>
    <row r="15" spans="1:6">
      <c r="A15" s="39" t="s">
        <v>127</v>
      </c>
      <c r="C15" s="40">
        <f>'[1]F5 Cash Flow Sheet'!E4</f>
        <v>0.1</v>
      </c>
      <c r="E15" s="39" t="s">
        <v>247</v>
      </c>
      <c r="F15" s="39" t="s">
        <v>248</v>
      </c>
    </row>
    <row r="16" spans="1:6">
      <c r="A16" s="39" t="s">
        <v>129</v>
      </c>
      <c r="C16" s="40">
        <f>'[1]F5 Cash Flow Sheet'!E9</f>
        <v>0.11320754716981132</v>
      </c>
      <c r="E16" s="41" t="s">
        <v>249</v>
      </c>
      <c r="F16" s="39" t="s">
        <v>248</v>
      </c>
    </row>
    <row r="17" spans="1:6">
      <c r="A17" s="39" t="s">
        <v>134</v>
      </c>
      <c r="C17" s="40">
        <f>'[1]F5 Cash Flow Sheet'!E18</f>
        <v>0.37735849056603776</v>
      </c>
      <c r="E17" s="39" t="s">
        <v>250</v>
      </c>
      <c r="F17" s="39" t="s">
        <v>248</v>
      </c>
    </row>
    <row r="18" spans="1:6">
      <c r="A18" s="39" t="s">
        <v>140</v>
      </c>
      <c r="C18" s="40">
        <f>'[1]F5 Cash Flow Sheet'!E26</f>
        <v>7.4716981132075477E-2</v>
      </c>
      <c r="E18" s="41" t="s">
        <v>249</v>
      </c>
      <c r="F18" s="39" t="s">
        <v>248</v>
      </c>
    </row>
    <row r="19" spans="1:6">
      <c r="A19" s="39" t="s">
        <v>147</v>
      </c>
      <c r="C19" s="40">
        <f>'[1]F5 Cash Flow Sheet'!E30</f>
        <v>5.6603773584905662E-2</v>
      </c>
      <c r="E19" s="39" t="s">
        <v>251</v>
      </c>
      <c r="F19" s="39" t="s">
        <v>248</v>
      </c>
    </row>
    <row r="20" spans="1:6">
      <c r="A20" s="39" t="s">
        <v>151</v>
      </c>
      <c r="C20" s="40">
        <f>'[1]F5 Cash Flow Sheet'!E39</f>
        <v>8.1509433962264149E-2</v>
      </c>
      <c r="E20" s="39" t="s">
        <v>247</v>
      </c>
      <c r="F20" s="39" t="s">
        <v>248</v>
      </c>
    </row>
    <row r="21" spans="1:6">
      <c r="A21" s="39" t="s">
        <v>159</v>
      </c>
      <c r="C21" s="40">
        <f>'[1]F5 Cash Flow Sheet'!E49</f>
        <v>5.6603773584905656E-3</v>
      </c>
      <c r="E21" s="39" t="s">
        <v>252</v>
      </c>
      <c r="F21" s="39" t="s">
        <v>248</v>
      </c>
    </row>
    <row r="22" spans="1:6">
      <c r="A22" s="39" t="s">
        <v>164</v>
      </c>
      <c r="C22" s="40">
        <f>'[1]F5 Cash Flow Sheet'!E58</f>
        <v>2.0754716981132074E-2</v>
      </c>
      <c r="E22" s="41" t="s">
        <v>249</v>
      </c>
      <c r="F22" s="39" t="s">
        <v>248</v>
      </c>
    </row>
    <row r="23" spans="1:6">
      <c r="A23" s="39" t="s">
        <v>170</v>
      </c>
      <c r="C23" s="40">
        <f>'[1]F5 Cash Flow Sheet'!E76</f>
        <v>8.3584905660377365E-2</v>
      </c>
      <c r="E23" s="41" t="s">
        <v>249</v>
      </c>
      <c r="F23" s="39" t="s">
        <v>248</v>
      </c>
    </row>
    <row r="24" spans="1:6">
      <c r="A24" s="39" t="s">
        <v>185</v>
      </c>
      <c r="C24" s="40">
        <f>'[1]F5 Cash Flow Sheet'!E85</f>
        <v>7.5471698113207548E-3</v>
      </c>
      <c r="E24" s="41" t="s">
        <v>249</v>
      </c>
      <c r="F24" s="39" t="s">
        <v>248</v>
      </c>
    </row>
    <row r="25" spans="1:6">
      <c r="A25" s="39" t="s">
        <v>253</v>
      </c>
      <c r="C25" s="40">
        <f>'[1]F5 Cash Flow Sheet'!E108</f>
        <v>0.10943396226415095</v>
      </c>
      <c r="E25" s="41" t="s">
        <v>249</v>
      </c>
      <c r="F25" s="39" t="s">
        <v>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42"/>
  <sheetViews>
    <sheetView workbookViewId="0">
      <selection sqref="A1:Q1048576"/>
    </sheetView>
  </sheetViews>
  <sheetFormatPr defaultRowHeight="16.5"/>
  <cols>
    <col min="1" max="1" width="28.28515625" style="39" customWidth="1"/>
    <col min="2" max="2" width="2.140625" style="39" customWidth="1"/>
    <col min="3" max="3" width="11.7109375" style="39"/>
    <col min="4" max="4" width="1.28515625" style="39" customWidth="1"/>
    <col min="5" max="5" width="11.7109375" style="39"/>
    <col min="6" max="6" width="2.140625" style="39" customWidth="1"/>
    <col min="7" max="7" width="11.7109375" style="39"/>
    <col min="8" max="8" width="1.28515625" style="39" customWidth="1"/>
    <col min="9" max="9" width="11.7109375" style="39"/>
    <col min="10" max="10" width="1.7109375" style="39" customWidth="1"/>
    <col min="11" max="11" width="11.7109375" style="39"/>
    <col min="12" max="12" width="1.140625" style="39" customWidth="1"/>
    <col min="13" max="13" width="11.7109375" style="39"/>
    <col min="14" max="14" width="1.85546875" style="39" customWidth="1"/>
    <col min="15" max="15" width="11.7109375" style="39"/>
    <col min="16" max="16" width="1.28515625" style="39" customWidth="1"/>
    <col min="17" max="17" width="11.7109375" style="39"/>
  </cols>
  <sheetData>
    <row r="1" spans="1:17">
      <c r="A1" s="38" t="s">
        <v>254</v>
      </c>
    </row>
    <row r="2" spans="1:17">
      <c r="C2" s="42" t="s">
        <v>255</v>
      </c>
    </row>
    <row r="3" spans="1:17">
      <c r="A3" s="39" t="s">
        <v>256</v>
      </c>
      <c r="C3" s="43">
        <v>7</v>
      </c>
      <c r="D3" s="39" t="s">
        <v>257</v>
      </c>
      <c r="E3" s="44">
        <v>1</v>
      </c>
      <c r="G3" s="43">
        <v>7</v>
      </c>
      <c r="H3" s="39" t="s">
        <v>257</v>
      </c>
      <c r="I3" s="44">
        <v>8</v>
      </c>
      <c r="K3" s="43">
        <v>7</v>
      </c>
      <c r="L3" s="39" t="s">
        <v>257</v>
      </c>
      <c r="M3" s="44">
        <v>15</v>
      </c>
      <c r="O3" s="43">
        <v>7</v>
      </c>
      <c r="P3" s="39" t="s">
        <v>257</v>
      </c>
      <c r="Q3" s="44">
        <v>22</v>
      </c>
    </row>
    <row r="5" spans="1:17">
      <c r="A5" s="39" t="s">
        <v>258</v>
      </c>
    </row>
    <row r="6" spans="1:17">
      <c r="A6" s="39" t="s">
        <v>259</v>
      </c>
      <c r="C6" s="45">
        <f>'[1]F3 Income Sources'!C39</f>
        <v>5300</v>
      </c>
      <c r="D6" s="39" t="s">
        <v>257</v>
      </c>
      <c r="E6" s="46">
        <f>C6</f>
        <v>5300</v>
      </c>
      <c r="G6" s="45">
        <v>0</v>
      </c>
      <c r="H6" s="39" t="s">
        <v>257</v>
      </c>
      <c r="I6" s="46">
        <f>E103+G6</f>
        <v>117</v>
      </c>
      <c r="K6" s="45">
        <v>410</v>
      </c>
      <c r="L6" s="39" t="s">
        <v>257</v>
      </c>
      <c r="M6" s="46">
        <f>I103+K6</f>
        <v>527</v>
      </c>
      <c r="O6" s="45">
        <v>0</v>
      </c>
      <c r="P6" s="39" t="s">
        <v>257</v>
      </c>
      <c r="Q6" s="46">
        <f>M103+O6</f>
        <v>122</v>
      </c>
    </row>
    <row r="8" spans="1:17">
      <c r="A8" s="39" t="s">
        <v>127</v>
      </c>
      <c r="C8" s="47">
        <f>(C6+G6+K6+O6)*0.1</f>
        <v>571</v>
      </c>
      <c r="D8" s="39" t="s">
        <v>257</v>
      </c>
      <c r="E8" s="46">
        <f>E6-C8</f>
        <v>4729</v>
      </c>
      <c r="G8" s="45"/>
      <c r="H8" s="39" t="s">
        <v>257</v>
      </c>
      <c r="I8" s="46">
        <f>I6-G8</f>
        <v>117</v>
      </c>
      <c r="K8" s="45"/>
      <c r="L8" s="39" t="s">
        <v>257</v>
      </c>
      <c r="M8" s="46">
        <f>M6-K8</f>
        <v>527</v>
      </c>
      <c r="O8" s="45"/>
      <c r="P8" s="39" t="s">
        <v>257</v>
      </c>
      <c r="Q8" s="46">
        <f>Q6-O8</f>
        <v>122</v>
      </c>
    </row>
    <row r="10" spans="1:17">
      <c r="A10" s="39" t="s">
        <v>129</v>
      </c>
    </row>
    <row r="11" spans="1:17">
      <c r="A11" s="39" t="s">
        <v>130</v>
      </c>
      <c r="C11" s="47">
        <f>C6*0.07</f>
        <v>371.00000000000006</v>
      </c>
      <c r="D11" s="39" t="s">
        <v>257</v>
      </c>
      <c r="E11" s="46">
        <f>E8-C11</f>
        <v>4358</v>
      </c>
      <c r="G11" s="45"/>
      <c r="H11" s="39" t="s">
        <v>257</v>
      </c>
      <c r="I11" s="46">
        <f>I8-G11</f>
        <v>117</v>
      </c>
      <c r="K11" s="45"/>
      <c r="L11" s="39" t="s">
        <v>257</v>
      </c>
      <c r="M11" s="46">
        <f>M8-K11</f>
        <v>527</v>
      </c>
      <c r="O11" s="45"/>
      <c r="P11" s="39" t="s">
        <v>257</v>
      </c>
      <c r="Q11" s="46">
        <f>Q8-O11</f>
        <v>122</v>
      </c>
    </row>
    <row r="12" spans="1:17">
      <c r="A12" s="39" t="s">
        <v>131</v>
      </c>
      <c r="C12" s="45"/>
      <c r="D12" s="39" t="s">
        <v>257</v>
      </c>
      <c r="E12" s="46">
        <f>E11-C12</f>
        <v>4358</v>
      </c>
      <c r="G12" s="45"/>
      <c r="H12" s="39" t="s">
        <v>257</v>
      </c>
      <c r="I12" s="46">
        <f>I11-G12</f>
        <v>117</v>
      </c>
      <c r="K12" s="45"/>
      <c r="L12" s="39" t="s">
        <v>257</v>
      </c>
      <c r="M12" s="46">
        <f>M11-K12</f>
        <v>527</v>
      </c>
      <c r="O12" s="45"/>
      <c r="P12" s="39" t="s">
        <v>257</v>
      </c>
      <c r="Q12" s="46">
        <f>Q11-O12</f>
        <v>122</v>
      </c>
    </row>
    <row r="13" spans="1:17">
      <c r="A13" s="39" t="s">
        <v>132</v>
      </c>
      <c r="C13" s="45"/>
      <c r="D13" s="39" t="s">
        <v>257</v>
      </c>
      <c r="E13" s="46">
        <f>E12-C13</f>
        <v>4358</v>
      </c>
      <c r="G13" s="45"/>
      <c r="H13" s="39" t="s">
        <v>257</v>
      </c>
      <c r="I13" s="46">
        <f>I12-G13</f>
        <v>117</v>
      </c>
      <c r="K13" s="45"/>
      <c r="L13" s="39" t="s">
        <v>257</v>
      </c>
      <c r="M13" s="46">
        <f>M12-K13</f>
        <v>527</v>
      </c>
      <c r="O13" s="45"/>
      <c r="P13" s="39" t="s">
        <v>257</v>
      </c>
      <c r="Q13" s="46">
        <f>Q12-O13</f>
        <v>122</v>
      </c>
    </row>
    <row r="15" spans="1:17">
      <c r="A15" s="39" t="s">
        <v>134</v>
      </c>
    </row>
    <row r="16" spans="1:17">
      <c r="A16" s="39" t="s">
        <v>135</v>
      </c>
      <c r="C16" s="45">
        <v>2500</v>
      </c>
      <c r="D16" s="39" t="s">
        <v>257</v>
      </c>
      <c r="E16" s="46">
        <f>E13-C16</f>
        <v>1858</v>
      </c>
      <c r="G16" s="45"/>
      <c r="H16" s="39" t="s">
        <v>257</v>
      </c>
      <c r="I16" s="46">
        <f>I13-G16</f>
        <v>117</v>
      </c>
      <c r="K16" s="45"/>
      <c r="L16" s="39" t="s">
        <v>257</v>
      </c>
      <c r="M16" s="46">
        <f>M13-K16</f>
        <v>527</v>
      </c>
      <c r="O16" s="45"/>
      <c r="P16" s="39" t="s">
        <v>257</v>
      </c>
      <c r="Q16" s="46">
        <f>Q13-O16</f>
        <v>122</v>
      </c>
    </row>
    <row r="17" spans="1:17">
      <c r="A17" s="39" t="s">
        <v>136</v>
      </c>
      <c r="C17" s="45"/>
      <c r="D17" s="39" t="s">
        <v>257</v>
      </c>
      <c r="E17" s="46">
        <f t="shared" ref="E17:E22" si="0">E16-C17</f>
        <v>1858</v>
      </c>
      <c r="G17" s="45"/>
      <c r="H17" s="39" t="s">
        <v>257</v>
      </c>
      <c r="I17" s="46">
        <f t="shared" ref="I17:I22" si="1">I16-G17</f>
        <v>117</v>
      </c>
      <c r="K17" s="45"/>
      <c r="L17" s="39" t="s">
        <v>257</v>
      </c>
      <c r="M17" s="46">
        <f t="shared" ref="M17:M22" si="2">M16-K17</f>
        <v>527</v>
      </c>
      <c r="O17" s="45"/>
      <c r="P17" s="39" t="s">
        <v>257</v>
      </c>
      <c r="Q17" s="46">
        <f t="shared" ref="Q17:Q22" si="3">Q16-O17</f>
        <v>122</v>
      </c>
    </row>
    <row r="18" spans="1:17">
      <c r="A18" s="39" t="s">
        <v>101</v>
      </c>
      <c r="C18" s="45"/>
      <c r="D18" s="39" t="s">
        <v>257</v>
      </c>
      <c r="E18" s="46">
        <f t="shared" si="0"/>
        <v>1858</v>
      </c>
      <c r="G18" s="45"/>
      <c r="H18" s="39" t="s">
        <v>257</v>
      </c>
      <c r="I18" s="46">
        <f t="shared" si="1"/>
        <v>117</v>
      </c>
      <c r="K18" s="45"/>
      <c r="L18" s="39" t="s">
        <v>257</v>
      </c>
      <c r="M18" s="46">
        <f t="shared" si="2"/>
        <v>527</v>
      </c>
      <c r="O18" s="45"/>
      <c r="P18" s="39" t="s">
        <v>257</v>
      </c>
      <c r="Q18" s="46">
        <f t="shared" si="3"/>
        <v>122</v>
      </c>
    </row>
    <row r="19" spans="1:17">
      <c r="A19" s="39" t="s">
        <v>103</v>
      </c>
      <c r="C19" s="45"/>
      <c r="D19" s="39" t="s">
        <v>257</v>
      </c>
      <c r="E19" s="46">
        <f t="shared" si="0"/>
        <v>1858</v>
      </c>
      <c r="G19" s="45"/>
      <c r="H19" s="39" t="s">
        <v>257</v>
      </c>
      <c r="I19" s="46">
        <f t="shared" si="1"/>
        <v>117</v>
      </c>
      <c r="K19" s="45"/>
      <c r="L19" s="39" t="s">
        <v>257</v>
      </c>
      <c r="M19" s="46">
        <f t="shared" si="2"/>
        <v>527</v>
      </c>
      <c r="O19" s="45"/>
      <c r="P19" s="39" t="s">
        <v>257</v>
      </c>
      <c r="Q19" s="46">
        <f t="shared" si="3"/>
        <v>122</v>
      </c>
    </row>
    <row r="20" spans="1:17">
      <c r="A20" s="39" t="s">
        <v>137</v>
      </c>
      <c r="C20" s="45"/>
      <c r="D20" s="39" t="s">
        <v>257</v>
      </c>
      <c r="E20" s="46">
        <f t="shared" si="0"/>
        <v>1858</v>
      </c>
      <c r="G20" s="45"/>
      <c r="H20" s="39" t="s">
        <v>257</v>
      </c>
      <c r="I20" s="46">
        <f t="shared" si="1"/>
        <v>117</v>
      </c>
      <c r="K20" s="45"/>
      <c r="L20" s="39" t="s">
        <v>257</v>
      </c>
      <c r="M20" s="46">
        <f t="shared" si="2"/>
        <v>527</v>
      </c>
      <c r="O20" s="45"/>
      <c r="P20" s="39" t="s">
        <v>257</v>
      </c>
      <c r="Q20" s="46">
        <f t="shared" si="3"/>
        <v>122</v>
      </c>
    </row>
    <row r="21" spans="1:17">
      <c r="A21" s="39" t="s">
        <v>105</v>
      </c>
      <c r="C21" s="45"/>
      <c r="D21" s="39" t="s">
        <v>257</v>
      </c>
      <c r="E21" s="46">
        <f t="shared" si="0"/>
        <v>1858</v>
      </c>
      <c r="G21" s="45"/>
      <c r="H21" s="39" t="s">
        <v>257</v>
      </c>
      <c r="I21" s="46">
        <f t="shared" si="1"/>
        <v>117</v>
      </c>
      <c r="K21" s="45"/>
      <c r="L21" s="39" t="s">
        <v>257</v>
      </c>
      <c r="M21" s="46">
        <f t="shared" si="2"/>
        <v>527</v>
      </c>
      <c r="O21" s="45"/>
      <c r="P21" s="39" t="s">
        <v>257</v>
      </c>
      <c r="Q21" s="46">
        <f t="shared" si="3"/>
        <v>122</v>
      </c>
    </row>
    <row r="22" spans="1:17">
      <c r="A22" s="42" t="s">
        <v>138</v>
      </c>
      <c r="C22" s="45"/>
      <c r="D22" s="39" t="s">
        <v>257</v>
      </c>
      <c r="E22" s="46">
        <f t="shared" si="0"/>
        <v>1858</v>
      </c>
      <c r="G22" s="45"/>
      <c r="H22" s="39" t="s">
        <v>257</v>
      </c>
      <c r="I22" s="46">
        <f t="shared" si="1"/>
        <v>117</v>
      </c>
      <c r="K22" s="45"/>
      <c r="L22" s="39" t="s">
        <v>257</v>
      </c>
      <c r="M22" s="46">
        <f t="shared" si="2"/>
        <v>527</v>
      </c>
      <c r="O22" s="45"/>
      <c r="P22" s="39" t="s">
        <v>257</v>
      </c>
      <c r="Q22" s="46">
        <f t="shared" si="3"/>
        <v>122</v>
      </c>
    </row>
    <row r="24" spans="1:17">
      <c r="A24" s="39" t="s">
        <v>140</v>
      </c>
    </row>
    <row r="25" spans="1:17">
      <c r="A25" s="39" t="s">
        <v>141</v>
      </c>
      <c r="C25" s="45">
        <v>200</v>
      </c>
      <c r="D25" s="39" t="s">
        <v>257</v>
      </c>
      <c r="E25" s="46">
        <f>E22-C25</f>
        <v>1658</v>
      </c>
      <c r="G25" s="45"/>
      <c r="H25" s="39" t="s">
        <v>257</v>
      </c>
      <c r="I25" s="46">
        <f>I22-G25</f>
        <v>117</v>
      </c>
      <c r="K25" s="45"/>
      <c r="L25" s="39" t="s">
        <v>257</v>
      </c>
      <c r="M25" s="46">
        <f>M22-K25</f>
        <v>527</v>
      </c>
      <c r="O25" s="45"/>
      <c r="P25" s="39" t="s">
        <v>257</v>
      </c>
      <c r="Q25" s="46">
        <f>Q22-O25</f>
        <v>122</v>
      </c>
    </row>
    <row r="26" spans="1:17">
      <c r="A26" s="39" t="s">
        <v>142</v>
      </c>
      <c r="C26" s="45"/>
      <c r="D26" s="39" t="s">
        <v>257</v>
      </c>
      <c r="E26" s="46">
        <f>E25-C26</f>
        <v>1658</v>
      </c>
      <c r="G26" s="45"/>
      <c r="H26" s="39" t="s">
        <v>257</v>
      </c>
      <c r="I26" s="46">
        <f>I25-G26</f>
        <v>117</v>
      </c>
      <c r="K26" s="45"/>
      <c r="L26" s="39" t="s">
        <v>257</v>
      </c>
      <c r="M26" s="46">
        <f>M25-K26</f>
        <v>527</v>
      </c>
      <c r="O26" s="45"/>
      <c r="P26" s="39" t="s">
        <v>257</v>
      </c>
      <c r="Q26" s="46">
        <f>Q25-O26</f>
        <v>122</v>
      </c>
    </row>
    <row r="27" spans="1:17">
      <c r="A27" s="39" t="s">
        <v>143</v>
      </c>
      <c r="C27" s="45">
        <v>50</v>
      </c>
      <c r="D27" s="39" t="s">
        <v>257</v>
      </c>
      <c r="E27" s="46">
        <f>E26-C27</f>
        <v>1608</v>
      </c>
      <c r="G27" s="45"/>
      <c r="H27" s="39" t="s">
        <v>257</v>
      </c>
      <c r="I27" s="46">
        <f>I26-G27</f>
        <v>117</v>
      </c>
      <c r="K27" s="45"/>
      <c r="L27" s="39" t="s">
        <v>257</v>
      </c>
      <c r="M27" s="46">
        <f>M26-K27</f>
        <v>527</v>
      </c>
      <c r="O27" s="45"/>
      <c r="P27" s="39" t="s">
        <v>257</v>
      </c>
      <c r="Q27" s="46">
        <f>Q26-O27</f>
        <v>122</v>
      </c>
    </row>
    <row r="28" spans="1:17">
      <c r="A28" s="39" t="s">
        <v>144</v>
      </c>
      <c r="C28" s="45">
        <v>200</v>
      </c>
      <c r="D28" s="39" t="s">
        <v>257</v>
      </c>
      <c r="E28" s="46">
        <f>E25-C28</f>
        <v>1458</v>
      </c>
      <c r="G28" s="45"/>
      <c r="H28" s="39" t="s">
        <v>257</v>
      </c>
      <c r="I28" s="46">
        <f>I27-G28</f>
        <v>117</v>
      </c>
      <c r="K28" s="45"/>
      <c r="L28" s="39" t="s">
        <v>257</v>
      </c>
      <c r="M28" s="46">
        <f>M27-K28</f>
        <v>527</v>
      </c>
      <c r="O28" s="45"/>
      <c r="P28" s="39" t="s">
        <v>257</v>
      </c>
      <c r="Q28" s="46">
        <f>Q27-O28</f>
        <v>122</v>
      </c>
    </row>
    <row r="29" spans="1:17">
      <c r="A29" s="39" t="s">
        <v>145</v>
      </c>
      <c r="C29" s="45"/>
      <c r="D29" s="39" t="s">
        <v>257</v>
      </c>
      <c r="E29" s="46">
        <f>E26-C29</f>
        <v>1658</v>
      </c>
      <c r="G29" s="45"/>
      <c r="H29" s="39" t="s">
        <v>257</v>
      </c>
      <c r="I29" s="46">
        <f>I28-G29</f>
        <v>117</v>
      </c>
      <c r="K29" s="45"/>
      <c r="L29" s="39" t="s">
        <v>257</v>
      </c>
      <c r="M29" s="46">
        <f>M28-K29</f>
        <v>527</v>
      </c>
      <c r="O29" s="45"/>
      <c r="P29" s="39" t="s">
        <v>257</v>
      </c>
      <c r="Q29" s="46">
        <f>Q28-O29</f>
        <v>122</v>
      </c>
    </row>
    <row r="30" spans="1:17">
      <c r="A30" s="39" t="s">
        <v>146</v>
      </c>
      <c r="C30" s="45">
        <v>42</v>
      </c>
      <c r="D30" s="39" t="s">
        <v>257</v>
      </c>
      <c r="E30" s="46">
        <f>E27-C30</f>
        <v>1566</v>
      </c>
      <c r="G30" s="45"/>
      <c r="H30" s="39" t="s">
        <v>257</v>
      </c>
      <c r="I30" s="46">
        <f>I29-G30</f>
        <v>117</v>
      </c>
      <c r="K30" s="45"/>
      <c r="L30" s="39" t="s">
        <v>257</v>
      </c>
      <c r="M30" s="46">
        <f>M29-K30</f>
        <v>527</v>
      </c>
      <c r="O30" s="45"/>
      <c r="P30" s="39" t="s">
        <v>257</v>
      </c>
      <c r="Q30" s="46">
        <f>Q29-O30</f>
        <v>122</v>
      </c>
    </row>
    <row r="32" spans="1:17">
      <c r="A32" s="39" t="s">
        <v>147</v>
      </c>
    </row>
    <row r="33" spans="1:17">
      <c r="A33" s="39" t="s">
        <v>148</v>
      </c>
      <c r="C33" s="45">
        <v>250</v>
      </c>
      <c r="D33" s="39" t="s">
        <v>257</v>
      </c>
      <c r="E33" s="46">
        <f>E30-C33</f>
        <v>1316</v>
      </c>
      <c r="G33" s="45"/>
      <c r="H33" s="39" t="s">
        <v>257</v>
      </c>
      <c r="I33" s="46">
        <f>I30-G33</f>
        <v>117</v>
      </c>
      <c r="K33" s="45"/>
      <c r="L33" s="39" t="s">
        <v>257</v>
      </c>
      <c r="M33" s="46">
        <f>M30-K33</f>
        <v>527</v>
      </c>
      <c r="O33" s="45"/>
      <c r="P33" s="39" t="s">
        <v>257</v>
      </c>
      <c r="Q33" s="46">
        <f>Q30-O33</f>
        <v>122</v>
      </c>
    </row>
    <row r="34" spans="1:17">
      <c r="A34" s="39" t="s">
        <v>149</v>
      </c>
      <c r="C34" s="45">
        <v>50</v>
      </c>
      <c r="D34" s="39" t="s">
        <v>257</v>
      </c>
      <c r="E34" s="46">
        <f>E33-C34</f>
        <v>1266</v>
      </c>
      <c r="G34" s="45"/>
      <c r="H34" s="39" t="s">
        <v>257</v>
      </c>
      <c r="I34" s="46">
        <f>I33-G34</f>
        <v>117</v>
      </c>
      <c r="K34" s="45"/>
      <c r="L34" s="39" t="s">
        <v>257</v>
      </c>
      <c r="M34" s="46">
        <f>M33-K34</f>
        <v>527</v>
      </c>
      <c r="O34" s="45"/>
      <c r="P34" s="39" t="s">
        <v>257</v>
      </c>
      <c r="Q34" s="46">
        <f>Q33-O34</f>
        <v>122</v>
      </c>
    </row>
    <row r="36" spans="1:17">
      <c r="A36" s="39" t="s">
        <v>151</v>
      </c>
    </row>
    <row r="37" spans="1:17">
      <c r="A37" s="39" t="s">
        <v>152</v>
      </c>
      <c r="C37" s="45">
        <v>389</v>
      </c>
      <c r="D37" s="39" t="s">
        <v>257</v>
      </c>
      <c r="E37" s="46">
        <f>E34-C37</f>
        <v>877</v>
      </c>
      <c r="G37" s="45"/>
      <c r="H37" s="39" t="s">
        <v>257</v>
      </c>
      <c r="I37" s="46">
        <f>I34-G37</f>
        <v>117</v>
      </c>
      <c r="K37" s="45"/>
      <c r="L37" s="39" t="s">
        <v>257</v>
      </c>
      <c r="M37" s="46">
        <f>M34-K37</f>
        <v>527</v>
      </c>
      <c r="O37" s="45"/>
      <c r="P37" s="39" t="s">
        <v>257</v>
      </c>
      <c r="Q37" s="46">
        <f>Q34-O37</f>
        <v>122</v>
      </c>
    </row>
    <row r="38" spans="1:17">
      <c r="A38" s="39" t="s">
        <v>153</v>
      </c>
      <c r="C38" s="45">
        <v>400</v>
      </c>
      <c r="D38" s="39" t="s">
        <v>257</v>
      </c>
      <c r="E38" s="46">
        <f t="shared" ref="E38:E43" si="4">E37-C38</f>
        <v>477</v>
      </c>
      <c r="G38" s="45"/>
      <c r="H38" s="39" t="s">
        <v>257</v>
      </c>
      <c r="I38" s="46">
        <f t="shared" ref="I38:I43" si="5">I37-G38</f>
        <v>117</v>
      </c>
      <c r="K38" s="45"/>
      <c r="L38" s="39" t="s">
        <v>257</v>
      </c>
      <c r="M38" s="46">
        <f t="shared" ref="M38:M43" si="6">M37-K38</f>
        <v>527</v>
      </c>
      <c r="O38" s="45"/>
      <c r="P38" s="39" t="s">
        <v>257</v>
      </c>
      <c r="Q38" s="46">
        <f t="shared" ref="Q38:Q43" si="7">Q37-O38</f>
        <v>122</v>
      </c>
    </row>
    <row r="39" spans="1:17">
      <c r="A39" s="39" t="s">
        <v>260</v>
      </c>
      <c r="C39" s="45"/>
      <c r="D39" s="39" t="s">
        <v>257</v>
      </c>
      <c r="E39" s="46">
        <f t="shared" si="4"/>
        <v>477</v>
      </c>
      <c r="G39" s="45"/>
      <c r="H39" s="39" t="s">
        <v>257</v>
      </c>
      <c r="I39" s="46">
        <f t="shared" si="5"/>
        <v>117</v>
      </c>
      <c r="K39" s="45"/>
      <c r="L39" s="39" t="s">
        <v>257</v>
      </c>
      <c r="M39" s="46">
        <f t="shared" si="6"/>
        <v>527</v>
      </c>
      <c r="O39" s="45"/>
      <c r="P39" s="39" t="s">
        <v>257</v>
      </c>
      <c r="Q39" s="46">
        <f t="shared" si="7"/>
        <v>122</v>
      </c>
    </row>
    <row r="40" spans="1:17">
      <c r="A40" s="39" t="s">
        <v>261</v>
      </c>
      <c r="C40" s="45"/>
      <c r="D40" s="39" t="s">
        <v>257</v>
      </c>
      <c r="E40" s="46">
        <f t="shared" si="4"/>
        <v>477</v>
      </c>
      <c r="G40" s="45"/>
      <c r="H40" s="39" t="s">
        <v>257</v>
      </c>
      <c r="I40" s="46">
        <f t="shared" si="5"/>
        <v>117</v>
      </c>
      <c r="K40" s="45"/>
      <c r="L40" s="39" t="s">
        <v>257</v>
      </c>
      <c r="M40" s="46">
        <f t="shared" si="6"/>
        <v>527</v>
      </c>
      <c r="O40" s="45"/>
      <c r="P40" s="39" t="s">
        <v>257</v>
      </c>
      <c r="Q40" s="46">
        <f t="shared" si="7"/>
        <v>122</v>
      </c>
    </row>
    <row r="41" spans="1:17">
      <c r="A41" s="39" t="s">
        <v>108</v>
      </c>
      <c r="C41" s="45">
        <v>130</v>
      </c>
      <c r="D41" s="39" t="s">
        <v>257</v>
      </c>
      <c r="E41" s="46">
        <f t="shared" si="4"/>
        <v>347</v>
      </c>
      <c r="G41" s="45"/>
      <c r="H41" s="39" t="s">
        <v>257</v>
      </c>
      <c r="I41" s="46">
        <f t="shared" si="5"/>
        <v>117</v>
      </c>
      <c r="K41" s="45"/>
      <c r="L41" s="39" t="s">
        <v>257</v>
      </c>
      <c r="M41" s="46">
        <f t="shared" si="6"/>
        <v>527</v>
      </c>
      <c r="O41" s="45"/>
      <c r="P41" s="39" t="s">
        <v>257</v>
      </c>
      <c r="Q41" s="46">
        <f t="shared" si="7"/>
        <v>122</v>
      </c>
    </row>
    <row r="42" spans="1:17">
      <c r="A42" s="39" t="s">
        <v>156</v>
      </c>
      <c r="C42" s="45"/>
      <c r="D42" s="39" t="s">
        <v>257</v>
      </c>
      <c r="E42" s="46">
        <f t="shared" si="4"/>
        <v>347</v>
      </c>
      <c r="G42" s="45"/>
      <c r="H42" s="39" t="s">
        <v>257</v>
      </c>
      <c r="I42" s="46">
        <f t="shared" si="5"/>
        <v>117</v>
      </c>
      <c r="K42" s="45"/>
      <c r="L42" s="39" t="s">
        <v>257</v>
      </c>
      <c r="M42" s="46">
        <f t="shared" si="6"/>
        <v>527</v>
      </c>
      <c r="O42" s="45"/>
      <c r="P42" s="39" t="s">
        <v>257</v>
      </c>
      <c r="Q42" s="46">
        <f t="shared" si="7"/>
        <v>122</v>
      </c>
    </row>
    <row r="43" spans="1:17">
      <c r="A43" s="39" t="s">
        <v>157</v>
      </c>
      <c r="C43" s="45"/>
      <c r="D43" s="39" t="s">
        <v>257</v>
      </c>
      <c r="E43" s="46">
        <f t="shared" si="4"/>
        <v>347</v>
      </c>
      <c r="G43" s="45"/>
      <c r="H43" s="39" t="s">
        <v>257</v>
      </c>
      <c r="I43" s="46">
        <f t="shared" si="5"/>
        <v>117</v>
      </c>
      <c r="K43" s="45"/>
      <c r="L43" s="39" t="s">
        <v>257</v>
      </c>
      <c r="M43" s="46">
        <f t="shared" si="6"/>
        <v>527</v>
      </c>
      <c r="O43" s="45"/>
      <c r="P43" s="39" t="s">
        <v>257</v>
      </c>
      <c r="Q43" s="46">
        <f t="shared" si="7"/>
        <v>122</v>
      </c>
    </row>
    <row r="45" spans="1:17">
      <c r="A45" s="39" t="s">
        <v>262</v>
      </c>
    </row>
    <row r="46" spans="1:17">
      <c r="A46" s="39" t="s">
        <v>263</v>
      </c>
      <c r="C46" s="45">
        <v>50</v>
      </c>
      <c r="D46" s="39" t="s">
        <v>257</v>
      </c>
      <c r="E46" s="46">
        <f>E43-C46</f>
        <v>297</v>
      </c>
      <c r="G46" s="45"/>
      <c r="H46" s="39" t="s">
        <v>257</v>
      </c>
      <c r="I46" s="46">
        <f>I43-G46</f>
        <v>117</v>
      </c>
      <c r="K46" s="45"/>
      <c r="L46" s="39" t="s">
        <v>257</v>
      </c>
      <c r="M46" s="46">
        <f>M43-K46</f>
        <v>527</v>
      </c>
      <c r="O46" s="45"/>
      <c r="P46" s="39" t="s">
        <v>257</v>
      </c>
      <c r="Q46" s="46">
        <f>Q43-O46</f>
        <v>122</v>
      </c>
    </row>
    <row r="47" spans="1:17">
      <c r="A47" s="39" t="s">
        <v>161</v>
      </c>
      <c r="C47" s="45">
        <v>30</v>
      </c>
      <c r="D47" s="39" t="s">
        <v>257</v>
      </c>
      <c r="E47" s="46">
        <f>E46-C47</f>
        <v>267</v>
      </c>
      <c r="G47" s="45"/>
      <c r="H47" s="39" t="s">
        <v>257</v>
      </c>
      <c r="I47" s="46">
        <f>I46-G47</f>
        <v>117</v>
      </c>
      <c r="K47" s="45"/>
      <c r="L47" s="39" t="s">
        <v>257</v>
      </c>
      <c r="M47" s="46">
        <f>M46-K47</f>
        <v>527</v>
      </c>
      <c r="O47" s="45"/>
      <c r="P47" s="39" t="s">
        <v>257</v>
      </c>
      <c r="Q47" s="46">
        <f>Q46-O47</f>
        <v>122</v>
      </c>
    </row>
    <row r="48" spans="1:17">
      <c r="A48" s="39" t="s">
        <v>162</v>
      </c>
      <c r="C48" s="45"/>
      <c r="D48" s="39" t="s">
        <v>257</v>
      </c>
      <c r="E48" s="46">
        <f>E47-C48</f>
        <v>267</v>
      </c>
      <c r="G48" s="45"/>
      <c r="H48" s="39" t="s">
        <v>257</v>
      </c>
      <c r="I48" s="46">
        <f>I47-G48</f>
        <v>117</v>
      </c>
      <c r="K48" s="45"/>
      <c r="L48" s="39" t="s">
        <v>257</v>
      </c>
      <c r="M48" s="46">
        <f>M47-K48</f>
        <v>527</v>
      </c>
      <c r="O48" s="45"/>
      <c r="P48" s="39" t="s">
        <v>257</v>
      </c>
      <c r="Q48" s="46">
        <f>Q47-O48</f>
        <v>122</v>
      </c>
    </row>
    <row r="50" spans="1:17">
      <c r="A50" s="39" t="s">
        <v>164</v>
      </c>
    </row>
    <row r="51" spans="1:17">
      <c r="A51" s="39" t="s">
        <v>20</v>
      </c>
      <c r="C51" s="45"/>
      <c r="D51" s="39" t="s">
        <v>257</v>
      </c>
      <c r="E51" s="46">
        <f>E48-C51</f>
        <v>267</v>
      </c>
      <c r="G51" s="45"/>
      <c r="H51" s="39" t="s">
        <v>257</v>
      </c>
      <c r="I51" s="46">
        <f>I48-G51</f>
        <v>117</v>
      </c>
      <c r="K51" s="45"/>
      <c r="L51" s="39" t="s">
        <v>257</v>
      </c>
      <c r="M51" s="46">
        <f>M48-K51</f>
        <v>527</v>
      </c>
      <c r="O51" s="45"/>
      <c r="P51" s="39" t="s">
        <v>257</v>
      </c>
      <c r="Q51" s="46">
        <f>Q48-O51</f>
        <v>122</v>
      </c>
    </row>
    <row r="52" spans="1:17">
      <c r="A52" s="39" t="s">
        <v>19</v>
      </c>
      <c r="C52" s="45"/>
      <c r="D52" s="39" t="s">
        <v>257</v>
      </c>
      <c r="E52" s="46">
        <f t="shared" ref="E52:E57" si="8">E51-C52</f>
        <v>267</v>
      </c>
      <c r="G52" s="45"/>
      <c r="H52" s="39" t="s">
        <v>257</v>
      </c>
      <c r="I52" s="46">
        <f t="shared" ref="I52:I57" si="9">I51-G52</f>
        <v>117</v>
      </c>
      <c r="K52" s="45"/>
      <c r="L52" s="39" t="s">
        <v>257</v>
      </c>
      <c r="M52" s="46">
        <f t="shared" ref="M52:M57" si="10">M51-K52</f>
        <v>527</v>
      </c>
      <c r="O52" s="45"/>
      <c r="P52" s="39" t="s">
        <v>257</v>
      </c>
      <c r="Q52" s="46">
        <f t="shared" ref="Q52:Q57" si="11">Q51-O52</f>
        <v>122</v>
      </c>
    </row>
    <row r="53" spans="1:17">
      <c r="A53" s="39" t="s">
        <v>165</v>
      </c>
      <c r="C53" s="45"/>
      <c r="D53" s="39" t="s">
        <v>257</v>
      </c>
      <c r="E53" s="46">
        <f t="shared" si="8"/>
        <v>267</v>
      </c>
      <c r="G53" s="45"/>
      <c r="H53" s="39" t="s">
        <v>257</v>
      </c>
      <c r="I53" s="46">
        <f t="shared" si="9"/>
        <v>117</v>
      </c>
      <c r="K53" s="45"/>
      <c r="L53" s="39" t="s">
        <v>257</v>
      </c>
      <c r="M53" s="46">
        <f t="shared" si="10"/>
        <v>527</v>
      </c>
      <c r="O53" s="45"/>
      <c r="P53" s="39" t="s">
        <v>257</v>
      </c>
      <c r="Q53" s="46">
        <f t="shared" si="11"/>
        <v>122</v>
      </c>
    </row>
    <row r="54" spans="1:17">
      <c r="A54" s="39" t="s">
        <v>166</v>
      </c>
      <c r="C54" s="45"/>
      <c r="D54" s="39" t="s">
        <v>257</v>
      </c>
      <c r="E54" s="46">
        <f t="shared" si="8"/>
        <v>267</v>
      </c>
      <c r="G54" s="45"/>
      <c r="H54" s="39" t="s">
        <v>257</v>
      </c>
      <c r="I54" s="46">
        <f t="shared" si="9"/>
        <v>117</v>
      </c>
      <c r="K54" s="45"/>
      <c r="L54" s="39" t="s">
        <v>257</v>
      </c>
      <c r="M54" s="46">
        <f t="shared" si="10"/>
        <v>527</v>
      </c>
      <c r="O54" s="45"/>
      <c r="P54" s="39" t="s">
        <v>257</v>
      </c>
      <c r="Q54" s="46">
        <f t="shared" si="11"/>
        <v>122</v>
      </c>
    </row>
    <row r="55" spans="1:17">
      <c r="A55" s="39" t="s">
        <v>167</v>
      </c>
      <c r="C55" s="45"/>
      <c r="D55" s="39" t="s">
        <v>257</v>
      </c>
      <c r="E55" s="46">
        <f t="shared" si="8"/>
        <v>267</v>
      </c>
      <c r="G55" s="45"/>
      <c r="H55" s="39" t="s">
        <v>257</v>
      </c>
      <c r="I55" s="46">
        <f t="shared" si="9"/>
        <v>117</v>
      </c>
      <c r="K55" s="45"/>
      <c r="L55" s="39" t="s">
        <v>257</v>
      </c>
      <c r="M55" s="46">
        <f t="shared" si="10"/>
        <v>527</v>
      </c>
      <c r="O55" s="45"/>
      <c r="P55" s="39" t="s">
        <v>257</v>
      </c>
      <c r="Q55" s="46">
        <f t="shared" si="11"/>
        <v>122</v>
      </c>
    </row>
    <row r="56" spans="1:17">
      <c r="A56" s="39" t="s">
        <v>168</v>
      </c>
      <c r="C56" s="45"/>
      <c r="D56" s="39" t="s">
        <v>257</v>
      </c>
      <c r="E56" s="46">
        <f t="shared" si="8"/>
        <v>267</v>
      </c>
      <c r="G56" s="45"/>
      <c r="H56" s="39" t="s">
        <v>257</v>
      </c>
      <c r="I56" s="46">
        <f t="shared" si="9"/>
        <v>117</v>
      </c>
      <c r="K56" s="45"/>
      <c r="L56" s="39" t="s">
        <v>257</v>
      </c>
      <c r="M56" s="46">
        <f t="shared" si="10"/>
        <v>527</v>
      </c>
      <c r="O56" s="45"/>
      <c r="P56" s="39" t="s">
        <v>257</v>
      </c>
      <c r="Q56" s="46">
        <f t="shared" si="11"/>
        <v>122</v>
      </c>
    </row>
    <row r="57" spans="1:17">
      <c r="A57" s="42" t="s">
        <v>138</v>
      </c>
      <c r="C57" s="45"/>
      <c r="D57" s="39" t="s">
        <v>257</v>
      </c>
      <c r="E57" s="46">
        <f t="shared" si="8"/>
        <v>267</v>
      </c>
      <c r="G57" s="45"/>
      <c r="H57" s="39" t="s">
        <v>257</v>
      </c>
      <c r="I57" s="46">
        <f t="shared" si="9"/>
        <v>117</v>
      </c>
      <c r="K57" s="45"/>
      <c r="L57" s="39" t="s">
        <v>257</v>
      </c>
      <c r="M57" s="46">
        <f t="shared" si="10"/>
        <v>527</v>
      </c>
      <c r="O57" s="45"/>
      <c r="P57" s="39" t="s">
        <v>257</v>
      </c>
      <c r="Q57" s="46">
        <f t="shared" si="11"/>
        <v>122</v>
      </c>
    </row>
    <row r="59" spans="1:17">
      <c r="A59" s="39" t="s">
        <v>170</v>
      </c>
    </row>
    <row r="60" spans="1:17">
      <c r="A60" s="39" t="s">
        <v>107</v>
      </c>
      <c r="C60" s="45"/>
      <c r="D60" s="39" t="s">
        <v>257</v>
      </c>
      <c r="E60" s="46">
        <f>E57-C60</f>
        <v>267</v>
      </c>
      <c r="G60" s="45"/>
      <c r="H60" s="39" t="s">
        <v>257</v>
      </c>
      <c r="I60" s="46">
        <f>I57-G60</f>
        <v>117</v>
      </c>
      <c r="K60" s="45"/>
      <c r="L60" s="39" t="s">
        <v>257</v>
      </c>
      <c r="M60" s="46">
        <f>M57-K60</f>
        <v>527</v>
      </c>
      <c r="O60" s="45"/>
      <c r="P60" s="39" t="s">
        <v>257</v>
      </c>
      <c r="Q60" s="46">
        <f>Q57-O60</f>
        <v>122</v>
      </c>
    </row>
    <row r="61" spans="1:17">
      <c r="A61" s="39" t="s">
        <v>171</v>
      </c>
      <c r="C61" s="45"/>
      <c r="D61" s="39" t="s">
        <v>257</v>
      </c>
      <c r="E61" s="46">
        <f t="shared" ref="E61:E74" si="12">E60-C61</f>
        <v>267</v>
      </c>
      <c r="G61" s="45"/>
      <c r="H61" s="39" t="s">
        <v>257</v>
      </c>
      <c r="I61" s="46">
        <f t="shared" ref="I61:I74" si="13">I60-G61</f>
        <v>117</v>
      </c>
      <c r="K61" s="45"/>
      <c r="L61" s="39" t="s">
        <v>257</v>
      </c>
      <c r="M61" s="46">
        <f t="shared" ref="M61:M74" si="14">M60-K61</f>
        <v>527</v>
      </c>
      <c r="O61" s="45"/>
      <c r="P61" s="39" t="s">
        <v>257</v>
      </c>
      <c r="Q61" s="46">
        <f t="shared" ref="Q61:Q74" si="15">Q60-O61</f>
        <v>122</v>
      </c>
    </row>
    <row r="62" spans="1:17">
      <c r="A62" s="39" t="s">
        <v>264</v>
      </c>
      <c r="C62" s="45"/>
      <c r="D62" s="39" t="s">
        <v>257</v>
      </c>
      <c r="E62" s="46">
        <f t="shared" si="12"/>
        <v>267</v>
      </c>
      <c r="G62" s="45"/>
      <c r="H62" s="39" t="s">
        <v>257</v>
      </c>
      <c r="I62" s="46">
        <f t="shared" si="13"/>
        <v>117</v>
      </c>
      <c r="K62" s="45"/>
      <c r="L62" s="39" t="s">
        <v>257</v>
      </c>
      <c r="M62" s="46">
        <f t="shared" si="14"/>
        <v>527</v>
      </c>
      <c r="O62" s="45"/>
      <c r="P62" s="39" t="s">
        <v>257</v>
      </c>
      <c r="Q62" s="46">
        <f t="shared" si="15"/>
        <v>122</v>
      </c>
    </row>
    <row r="63" spans="1:17">
      <c r="A63" s="39" t="s">
        <v>173</v>
      </c>
      <c r="C63" s="45"/>
      <c r="D63" s="39" t="s">
        <v>257</v>
      </c>
      <c r="E63" s="46">
        <f t="shared" si="12"/>
        <v>267</v>
      </c>
      <c r="G63" s="45"/>
      <c r="H63" s="39" t="s">
        <v>257</v>
      </c>
      <c r="I63" s="46">
        <f t="shared" si="13"/>
        <v>117</v>
      </c>
      <c r="K63" s="45"/>
      <c r="L63" s="39" t="s">
        <v>257</v>
      </c>
      <c r="M63" s="46">
        <f t="shared" si="14"/>
        <v>527</v>
      </c>
      <c r="O63" s="45"/>
      <c r="P63" s="39" t="s">
        <v>257</v>
      </c>
      <c r="Q63" s="46">
        <f t="shared" si="15"/>
        <v>122</v>
      </c>
    </row>
    <row r="64" spans="1:17">
      <c r="A64" s="39" t="s">
        <v>174</v>
      </c>
      <c r="C64" s="45"/>
      <c r="D64" s="39" t="s">
        <v>257</v>
      </c>
      <c r="E64" s="46">
        <f t="shared" si="12"/>
        <v>267</v>
      </c>
      <c r="G64" s="45"/>
      <c r="H64" s="39" t="s">
        <v>257</v>
      </c>
      <c r="I64" s="46">
        <f t="shared" si="13"/>
        <v>117</v>
      </c>
      <c r="K64" s="45"/>
      <c r="L64" s="39" t="s">
        <v>257</v>
      </c>
      <c r="M64" s="46">
        <f t="shared" si="14"/>
        <v>527</v>
      </c>
      <c r="O64" s="45"/>
      <c r="P64" s="39" t="s">
        <v>257</v>
      </c>
      <c r="Q64" s="46">
        <f t="shared" si="15"/>
        <v>122</v>
      </c>
    </row>
    <row r="65" spans="1:17">
      <c r="A65" s="39" t="s">
        <v>175</v>
      </c>
      <c r="C65" s="45"/>
      <c r="D65" s="39" t="s">
        <v>257</v>
      </c>
      <c r="E65" s="46">
        <f t="shared" si="12"/>
        <v>267</v>
      </c>
      <c r="G65" s="45"/>
      <c r="H65" s="39" t="s">
        <v>257</v>
      </c>
      <c r="I65" s="46">
        <f t="shared" si="13"/>
        <v>117</v>
      </c>
      <c r="K65" s="45"/>
      <c r="L65" s="39" t="s">
        <v>257</v>
      </c>
      <c r="M65" s="46">
        <f t="shared" si="14"/>
        <v>527</v>
      </c>
      <c r="O65" s="45"/>
      <c r="P65" s="39" t="s">
        <v>257</v>
      </c>
      <c r="Q65" s="46">
        <f t="shared" si="15"/>
        <v>122</v>
      </c>
    </row>
    <row r="66" spans="1:17">
      <c r="A66" s="39" t="s">
        <v>176</v>
      </c>
      <c r="C66" s="45"/>
      <c r="D66" s="39" t="s">
        <v>257</v>
      </c>
      <c r="E66" s="46">
        <f t="shared" si="12"/>
        <v>267</v>
      </c>
      <c r="G66" s="45"/>
      <c r="H66" s="39" t="s">
        <v>257</v>
      </c>
      <c r="I66" s="46">
        <f t="shared" si="13"/>
        <v>117</v>
      </c>
      <c r="K66" s="45"/>
      <c r="L66" s="39" t="s">
        <v>257</v>
      </c>
      <c r="M66" s="46">
        <f t="shared" si="14"/>
        <v>527</v>
      </c>
      <c r="O66" s="45"/>
      <c r="P66" s="39" t="s">
        <v>257</v>
      </c>
      <c r="Q66" s="46">
        <f t="shared" si="15"/>
        <v>122</v>
      </c>
    </row>
    <row r="67" spans="1:17">
      <c r="A67" s="39" t="s">
        <v>177</v>
      </c>
      <c r="C67" s="45"/>
      <c r="D67" s="39" t="s">
        <v>257</v>
      </c>
      <c r="E67" s="46">
        <f t="shared" si="12"/>
        <v>267</v>
      </c>
      <c r="G67" s="45"/>
      <c r="H67" s="39" t="s">
        <v>257</v>
      </c>
      <c r="I67" s="46">
        <f t="shared" si="13"/>
        <v>117</v>
      </c>
      <c r="K67" s="45"/>
      <c r="L67" s="39" t="s">
        <v>257</v>
      </c>
      <c r="M67" s="46">
        <f t="shared" si="14"/>
        <v>527</v>
      </c>
      <c r="O67" s="45"/>
      <c r="P67" s="39" t="s">
        <v>257</v>
      </c>
      <c r="Q67" s="46">
        <f t="shared" si="15"/>
        <v>122</v>
      </c>
    </row>
    <row r="68" spans="1:17">
      <c r="A68" s="39" t="s">
        <v>178</v>
      </c>
      <c r="C68" s="45"/>
      <c r="D68" s="39" t="s">
        <v>257</v>
      </c>
      <c r="E68" s="46">
        <f t="shared" si="12"/>
        <v>267</v>
      </c>
      <c r="G68" s="45"/>
      <c r="H68" s="39" t="s">
        <v>257</v>
      </c>
      <c r="I68" s="46">
        <f t="shared" si="13"/>
        <v>117</v>
      </c>
      <c r="K68" s="45"/>
      <c r="L68" s="39" t="s">
        <v>257</v>
      </c>
      <c r="M68" s="46">
        <f t="shared" si="14"/>
        <v>527</v>
      </c>
      <c r="O68" s="45"/>
      <c r="P68" s="39" t="s">
        <v>257</v>
      </c>
      <c r="Q68" s="46">
        <f t="shared" si="15"/>
        <v>122</v>
      </c>
    </row>
    <row r="69" spans="1:17">
      <c r="A69" s="39" t="s">
        <v>77</v>
      </c>
      <c r="C69" s="45"/>
      <c r="D69" s="39" t="s">
        <v>257</v>
      </c>
      <c r="E69" s="46">
        <f t="shared" si="12"/>
        <v>267</v>
      </c>
      <c r="G69" s="45"/>
      <c r="H69" s="39" t="s">
        <v>257</v>
      </c>
      <c r="I69" s="46">
        <f t="shared" si="13"/>
        <v>117</v>
      </c>
      <c r="K69" s="45"/>
      <c r="L69" s="39" t="s">
        <v>257</v>
      </c>
      <c r="M69" s="46">
        <f t="shared" si="14"/>
        <v>527</v>
      </c>
      <c r="O69" s="45"/>
      <c r="P69" s="39" t="s">
        <v>257</v>
      </c>
      <c r="Q69" s="46">
        <f t="shared" si="15"/>
        <v>122</v>
      </c>
    </row>
    <row r="70" spans="1:17">
      <c r="A70" s="39" t="s">
        <v>76</v>
      </c>
      <c r="C70" s="45"/>
      <c r="D70" s="39" t="s">
        <v>257</v>
      </c>
      <c r="E70" s="46">
        <f t="shared" si="12"/>
        <v>267</v>
      </c>
      <c r="G70" s="45"/>
      <c r="H70" s="39" t="s">
        <v>257</v>
      </c>
      <c r="I70" s="46">
        <f t="shared" si="13"/>
        <v>117</v>
      </c>
      <c r="K70" s="45"/>
      <c r="L70" s="39" t="s">
        <v>257</v>
      </c>
      <c r="M70" s="46">
        <f t="shared" si="14"/>
        <v>527</v>
      </c>
      <c r="O70" s="45"/>
      <c r="P70" s="39" t="s">
        <v>257</v>
      </c>
      <c r="Q70" s="46">
        <f t="shared" si="15"/>
        <v>122</v>
      </c>
    </row>
    <row r="71" spans="1:17">
      <c r="A71" s="39" t="s">
        <v>179</v>
      </c>
      <c r="C71" s="45"/>
      <c r="D71" s="39" t="s">
        <v>257</v>
      </c>
      <c r="E71" s="46">
        <f t="shared" si="12"/>
        <v>267</v>
      </c>
      <c r="G71" s="45"/>
      <c r="H71" s="39" t="s">
        <v>257</v>
      </c>
      <c r="I71" s="46">
        <f t="shared" si="13"/>
        <v>117</v>
      </c>
      <c r="K71" s="45"/>
      <c r="L71" s="39" t="s">
        <v>257</v>
      </c>
      <c r="M71" s="46">
        <f t="shared" si="14"/>
        <v>527</v>
      </c>
      <c r="O71" s="45"/>
      <c r="P71" s="39" t="s">
        <v>257</v>
      </c>
      <c r="Q71" s="46">
        <f t="shared" si="15"/>
        <v>122</v>
      </c>
    </row>
    <row r="72" spans="1:17">
      <c r="A72" s="39" t="s">
        <v>180</v>
      </c>
      <c r="C72" s="45"/>
      <c r="D72" s="39" t="s">
        <v>257</v>
      </c>
      <c r="E72" s="46">
        <f t="shared" si="12"/>
        <v>267</v>
      </c>
      <c r="G72" s="45"/>
      <c r="H72" s="39" t="s">
        <v>257</v>
      </c>
      <c r="I72" s="46">
        <f t="shared" si="13"/>
        <v>117</v>
      </c>
      <c r="K72" s="45"/>
      <c r="L72" s="39" t="s">
        <v>257</v>
      </c>
      <c r="M72" s="46">
        <f t="shared" si="14"/>
        <v>527</v>
      </c>
      <c r="O72" s="45"/>
      <c r="P72" s="39" t="s">
        <v>257</v>
      </c>
      <c r="Q72" s="46">
        <f t="shared" si="15"/>
        <v>122</v>
      </c>
    </row>
    <row r="73" spans="1:17">
      <c r="A73" s="39" t="s">
        <v>181</v>
      </c>
      <c r="C73" s="45"/>
      <c r="D73" s="39" t="s">
        <v>257</v>
      </c>
      <c r="E73" s="46">
        <f t="shared" si="12"/>
        <v>267</v>
      </c>
      <c r="G73" s="45"/>
      <c r="H73" s="39" t="s">
        <v>257</v>
      </c>
      <c r="I73" s="46">
        <f t="shared" si="13"/>
        <v>117</v>
      </c>
      <c r="K73" s="45"/>
      <c r="L73" s="39" t="s">
        <v>257</v>
      </c>
      <c r="M73" s="46">
        <f t="shared" si="14"/>
        <v>527</v>
      </c>
      <c r="O73" s="45"/>
      <c r="P73" s="39" t="s">
        <v>257</v>
      </c>
      <c r="Q73" s="46">
        <f t="shared" si="15"/>
        <v>122</v>
      </c>
    </row>
    <row r="74" spans="1:17">
      <c r="A74" s="39" t="s">
        <v>182</v>
      </c>
      <c r="C74" s="45"/>
      <c r="D74" s="39" t="s">
        <v>257</v>
      </c>
      <c r="E74" s="46">
        <f t="shared" si="12"/>
        <v>267</v>
      </c>
      <c r="G74" s="45"/>
      <c r="H74" s="39" t="s">
        <v>257</v>
      </c>
      <c r="I74" s="46">
        <f t="shared" si="13"/>
        <v>117</v>
      </c>
      <c r="K74" s="45"/>
      <c r="L74" s="39" t="s">
        <v>257</v>
      </c>
      <c r="M74" s="46">
        <f t="shared" si="14"/>
        <v>527</v>
      </c>
      <c r="O74" s="45"/>
      <c r="P74" s="39" t="s">
        <v>257</v>
      </c>
      <c r="Q74" s="46">
        <f t="shared" si="15"/>
        <v>122</v>
      </c>
    </row>
    <row r="76" spans="1:17">
      <c r="A76" s="39" t="s">
        <v>265</v>
      </c>
      <c r="C76" s="45">
        <v>30</v>
      </c>
      <c r="D76" s="39" t="s">
        <v>257</v>
      </c>
      <c r="E76" s="46">
        <f>E74-C76</f>
        <v>237</v>
      </c>
      <c r="G76" s="45"/>
      <c r="H76" s="39" t="s">
        <v>257</v>
      </c>
      <c r="I76" s="46">
        <f>I73-G76</f>
        <v>117</v>
      </c>
      <c r="K76" s="45">
        <v>30</v>
      </c>
      <c r="L76" s="39" t="s">
        <v>257</v>
      </c>
      <c r="M76" s="46">
        <f>M73-K76</f>
        <v>497</v>
      </c>
      <c r="O76" s="45">
        <v>19.04</v>
      </c>
      <c r="P76" s="39" t="s">
        <v>257</v>
      </c>
      <c r="Q76" s="46">
        <f>Q73-O76</f>
        <v>102.96000000000001</v>
      </c>
    </row>
    <row r="78" spans="1:17">
      <c r="A78" s="39" t="s">
        <v>185</v>
      </c>
      <c r="C78" s="45"/>
      <c r="D78" s="39" t="s">
        <v>257</v>
      </c>
      <c r="E78" s="46">
        <f>E76-C78</f>
        <v>237</v>
      </c>
      <c r="G78" s="45"/>
      <c r="H78" s="39" t="s">
        <v>257</v>
      </c>
      <c r="I78" s="46">
        <f>I76-G78</f>
        <v>117</v>
      </c>
      <c r="K78" s="45"/>
      <c r="L78" s="39" t="s">
        <v>257</v>
      </c>
      <c r="M78" s="46">
        <f>M76-K78</f>
        <v>497</v>
      </c>
      <c r="O78" s="45"/>
      <c r="P78" s="39" t="s">
        <v>257</v>
      </c>
      <c r="Q78" s="46">
        <f>Q76-O78</f>
        <v>102.96000000000001</v>
      </c>
    </row>
    <row r="79" spans="1:17">
      <c r="A79" s="39" t="s">
        <v>186</v>
      </c>
      <c r="C79" s="45">
        <v>35</v>
      </c>
      <c r="D79" s="39" t="s">
        <v>257</v>
      </c>
      <c r="E79" s="46">
        <f>E78-C79</f>
        <v>202</v>
      </c>
      <c r="G79" s="45"/>
      <c r="H79" s="39" t="s">
        <v>257</v>
      </c>
      <c r="I79" s="46">
        <f>I78-G79</f>
        <v>117</v>
      </c>
      <c r="K79" s="45"/>
      <c r="L79" s="39" t="s">
        <v>257</v>
      </c>
      <c r="M79" s="46">
        <f>M78-K79</f>
        <v>497</v>
      </c>
      <c r="O79" s="45"/>
      <c r="P79" s="39" t="s">
        <v>257</v>
      </c>
      <c r="Q79" s="46">
        <f>Q78-O79</f>
        <v>102.96000000000001</v>
      </c>
    </row>
    <row r="80" spans="1:17">
      <c r="A80" s="39" t="s">
        <v>117</v>
      </c>
      <c r="C80" s="45"/>
      <c r="D80" s="39" t="s">
        <v>257</v>
      </c>
      <c r="E80" s="46">
        <f>E79-C80</f>
        <v>202</v>
      </c>
      <c r="G80" s="45"/>
      <c r="H80" s="39" t="s">
        <v>257</v>
      </c>
      <c r="I80" s="46">
        <f>I79-G80</f>
        <v>117</v>
      </c>
      <c r="K80" s="45"/>
      <c r="L80" s="39" t="s">
        <v>257</v>
      </c>
      <c r="M80" s="46">
        <f>M79-K80</f>
        <v>497</v>
      </c>
      <c r="O80" s="45"/>
      <c r="P80" s="39" t="s">
        <v>257</v>
      </c>
      <c r="Q80" s="46">
        <f>Q79-O80</f>
        <v>102.96000000000001</v>
      </c>
    </row>
    <row r="82" spans="1:17">
      <c r="A82" s="39" t="s">
        <v>187</v>
      </c>
    </row>
    <row r="83" spans="1:17">
      <c r="A83" s="39" t="s">
        <v>188</v>
      </c>
      <c r="C83" s="45">
        <v>50</v>
      </c>
      <c r="D83" s="39" t="s">
        <v>257</v>
      </c>
      <c r="E83" s="46">
        <f>E80-C83</f>
        <v>152</v>
      </c>
      <c r="G83" s="45"/>
      <c r="H83" s="39" t="s">
        <v>257</v>
      </c>
      <c r="I83" s="46">
        <f>I80-G83</f>
        <v>117</v>
      </c>
      <c r="K83" s="45"/>
      <c r="L83" s="39" t="s">
        <v>257</v>
      </c>
      <c r="M83" s="46">
        <f>M80-K83</f>
        <v>497</v>
      </c>
      <c r="O83" s="45"/>
      <c r="P83" s="39" t="s">
        <v>257</v>
      </c>
      <c r="Q83" s="46">
        <f>Q80-O83</f>
        <v>102.96000000000001</v>
      </c>
    </row>
    <row r="84" spans="1:17">
      <c r="A84" s="39" t="s">
        <v>189</v>
      </c>
      <c r="C84" s="45"/>
      <c r="D84" s="39" t="s">
        <v>257</v>
      </c>
      <c r="E84" s="46">
        <f t="shared" ref="E84:E103" si="16">E83-C84</f>
        <v>152</v>
      </c>
      <c r="G84" s="45"/>
      <c r="H84" s="39" t="s">
        <v>257</v>
      </c>
      <c r="I84" s="46">
        <f t="shared" ref="I84:I103" si="17">I83-G84</f>
        <v>117</v>
      </c>
      <c r="K84" s="45"/>
      <c r="L84" s="39" t="s">
        <v>257</v>
      </c>
      <c r="M84" s="46">
        <f t="shared" ref="M84:M103" si="18">M83-K84</f>
        <v>497</v>
      </c>
      <c r="O84" s="45"/>
      <c r="P84" s="39" t="s">
        <v>257</v>
      </c>
      <c r="Q84" s="46">
        <f t="shared" ref="Q84:Q103" si="19">Q83-O84</f>
        <v>102.96000000000001</v>
      </c>
    </row>
    <row r="85" spans="1:17">
      <c r="A85" s="39" t="s">
        <v>190</v>
      </c>
      <c r="C85" s="45">
        <v>35</v>
      </c>
      <c r="D85" s="39" t="s">
        <v>257</v>
      </c>
      <c r="E85" s="46">
        <f t="shared" si="16"/>
        <v>117</v>
      </c>
      <c r="G85" s="45"/>
      <c r="H85" s="39" t="s">
        <v>257</v>
      </c>
      <c r="I85" s="46">
        <f t="shared" si="17"/>
        <v>117</v>
      </c>
      <c r="K85" s="45"/>
      <c r="L85" s="39" t="s">
        <v>257</v>
      </c>
      <c r="M85" s="46">
        <f t="shared" si="18"/>
        <v>497</v>
      </c>
      <c r="O85" s="45"/>
      <c r="P85" s="39" t="s">
        <v>257</v>
      </c>
      <c r="Q85" s="46">
        <f t="shared" si="19"/>
        <v>102.96000000000001</v>
      </c>
    </row>
    <row r="86" spans="1:17">
      <c r="A86" s="39" t="s">
        <v>191</v>
      </c>
      <c r="C86" s="45"/>
      <c r="D86" s="39" t="s">
        <v>257</v>
      </c>
      <c r="E86" s="46">
        <f t="shared" si="16"/>
        <v>117</v>
      </c>
      <c r="G86" s="45"/>
      <c r="H86" s="39" t="s">
        <v>257</v>
      </c>
      <c r="I86" s="46">
        <f t="shared" si="17"/>
        <v>117</v>
      </c>
      <c r="K86" s="45"/>
      <c r="L86" s="39" t="s">
        <v>257</v>
      </c>
      <c r="M86" s="46">
        <f t="shared" si="18"/>
        <v>497</v>
      </c>
      <c r="O86" s="45"/>
      <c r="P86" s="39" t="s">
        <v>257</v>
      </c>
      <c r="Q86" s="46">
        <f t="shared" si="19"/>
        <v>102.96000000000001</v>
      </c>
    </row>
    <row r="87" spans="1:17">
      <c r="A87" s="39" t="s">
        <v>192</v>
      </c>
      <c r="C87" s="45"/>
      <c r="D87" s="39" t="s">
        <v>257</v>
      </c>
      <c r="E87" s="46">
        <f t="shared" si="16"/>
        <v>117</v>
      </c>
      <c r="G87" s="45"/>
      <c r="H87" s="39" t="s">
        <v>257</v>
      </c>
      <c r="I87" s="46">
        <f t="shared" si="17"/>
        <v>117</v>
      </c>
      <c r="K87" s="45">
        <v>200</v>
      </c>
      <c r="L87" s="39" t="s">
        <v>257</v>
      </c>
      <c r="M87" s="46">
        <f t="shared" si="18"/>
        <v>297</v>
      </c>
      <c r="O87" s="45"/>
      <c r="P87" s="39" t="s">
        <v>257</v>
      </c>
      <c r="Q87" s="46">
        <f t="shared" si="19"/>
        <v>102.96000000000001</v>
      </c>
    </row>
    <row r="88" spans="1:17">
      <c r="A88" s="39" t="s">
        <v>193</v>
      </c>
      <c r="C88" s="45"/>
      <c r="D88" s="39" t="s">
        <v>257</v>
      </c>
      <c r="E88" s="46">
        <f t="shared" si="16"/>
        <v>117</v>
      </c>
      <c r="G88" s="45"/>
      <c r="H88" s="39" t="s">
        <v>257</v>
      </c>
      <c r="I88" s="46">
        <f t="shared" si="17"/>
        <v>117</v>
      </c>
      <c r="K88" s="45">
        <v>25</v>
      </c>
      <c r="L88" s="39" t="s">
        <v>257</v>
      </c>
      <c r="M88" s="46">
        <f t="shared" si="18"/>
        <v>272</v>
      </c>
      <c r="O88" s="45"/>
      <c r="P88" s="39" t="s">
        <v>257</v>
      </c>
      <c r="Q88" s="46">
        <f t="shared" si="19"/>
        <v>102.96000000000001</v>
      </c>
    </row>
    <row r="89" spans="1:17">
      <c r="A89" s="39" t="s">
        <v>194</v>
      </c>
      <c r="C89" s="45"/>
      <c r="D89" s="39" t="s">
        <v>257</v>
      </c>
      <c r="E89" s="46">
        <f t="shared" si="16"/>
        <v>117</v>
      </c>
      <c r="G89" s="45"/>
      <c r="H89" s="39" t="s">
        <v>257</v>
      </c>
      <c r="I89" s="46">
        <f t="shared" si="17"/>
        <v>117</v>
      </c>
      <c r="K89" s="45">
        <v>25</v>
      </c>
      <c r="L89" s="39" t="s">
        <v>257</v>
      </c>
      <c r="M89" s="46">
        <f t="shared" si="18"/>
        <v>247</v>
      </c>
      <c r="O89" s="45"/>
      <c r="P89" s="39" t="s">
        <v>257</v>
      </c>
      <c r="Q89" s="46">
        <f t="shared" si="19"/>
        <v>102.96000000000001</v>
      </c>
    </row>
    <row r="90" spans="1:17">
      <c r="A90" s="39" t="s">
        <v>195</v>
      </c>
      <c r="C90" s="45"/>
      <c r="D90" s="39" t="s">
        <v>257</v>
      </c>
      <c r="E90" s="46">
        <f t="shared" si="16"/>
        <v>117</v>
      </c>
      <c r="G90" s="45"/>
      <c r="H90" s="39" t="s">
        <v>257</v>
      </c>
      <c r="I90" s="46">
        <f t="shared" si="17"/>
        <v>117</v>
      </c>
      <c r="K90" s="45"/>
      <c r="L90" s="39" t="s">
        <v>257</v>
      </c>
      <c r="M90" s="46">
        <f t="shared" si="18"/>
        <v>247</v>
      </c>
      <c r="O90" s="45"/>
      <c r="P90" s="39" t="s">
        <v>257</v>
      </c>
      <c r="Q90" s="46">
        <f t="shared" si="19"/>
        <v>102.96000000000001</v>
      </c>
    </row>
    <row r="91" spans="1:17">
      <c r="A91" s="39" t="s">
        <v>196</v>
      </c>
      <c r="C91" s="45"/>
      <c r="D91" s="39" t="s">
        <v>257</v>
      </c>
      <c r="E91" s="46">
        <f t="shared" si="16"/>
        <v>117</v>
      </c>
      <c r="G91" s="45"/>
      <c r="H91" s="39" t="s">
        <v>257</v>
      </c>
      <c r="I91" s="46">
        <f t="shared" si="17"/>
        <v>117</v>
      </c>
      <c r="K91" s="45">
        <v>25</v>
      </c>
      <c r="L91" s="39" t="s">
        <v>257</v>
      </c>
      <c r="M91" s="46">
        <f t="shared" si="18"/>
        <v>222</v>
      </c>
      <c r="O91" s="45"/>
      <c r="P91" s="39" t="s">
        <v>257</v>
      </c>
      <c r="Q91" s="46">
        <f t="shared" si="19"/>
        <v>102.96000000000001</v>
      </c>
    </row>
    <row r="92" spans="1:17">
      <c r="A92" s="39" t="s">
        <v>197</v>
      </c>
      <c r="C92" s="45"/>
      <c r="D92" s="39" t="s">
        <v>257</v>
      </c>
      <c r="E92" s="46">
        <f t="shared" si="16"/>
        <v>117</v>
      </c>
      <c r="G92" s="45"/>
      <c r="H92" s="39" t="s">
        <v>257</v>
      </c>
      <c r="I92" s="46">
        <f t="shared" si="17"/>
        <v>117</v>
      </c>
      <c r="K92" s="45"/>
      <c r="L92" s="39" t="s">
        <v>257</v>
      </c>
      <c r="M92" s="46">
        <f t="shared" si="18"/>
        <v>222</v>
      </c>
      <c r="O92" s="45"/>
      <c r="P92" s="39" t="s">
        <v>257</v>
      </c>
      <c r="Q92" s="46">
        <f t="shared" si="19"/>
        <v>102.96000000000001</v>
      </c>
    </row>
    <row r="93" spans="1:17">
      <c r="A93" s="39" t="s">
        <v>198</v>
      </c>
      <c r="C93" s="45"/>
      <c r="D93" s="39" t="s">
        <v>257</v>
      </c>
      <c r="E93" s="46">
        <f t="shared" si="16"/>
        <v>117</v>
      </c>
      <c r="G93" s="45"/>
      <c r="H93" s="39" t="s">
        <v>257</v>
      </c>
      <c r="I93" s="46">
        <f t="shared" si="17"/>
        <v>117</v>
      </c>
      <c r="K93" s="45"/>
      <c r="L93" s="39" t="s">
        <v>257</v>
      </c>
      <c r="M93" s="46">
        <f t="shared" si="18"/>
        <v>222</v>
      </c>
      <c r="O93" s="45"/>
      <c r="P93" s="39" t="s">
        <v>257</v>
      </c>
      <c r="Q93" s="46">
        <f t="shared" si="19"/>
        <v>102.96000000000001</v>
      </c>
    </row>
    <row r="94" spans="1:17">
      <c r="A94" s="39" t="s">
        <v>199</v>
      </c>
      <c r="C94" s="45"/>
      <c r="D94" s="39" t="s">
        <v>257</v>
      </c>
      <c r="E94" s="46">
        <f t="shared" si="16"/>
        <v>117</v>
      </c>
      <c r="G94" s="45"/>
      <c r="H94" s="39" t="s">
        <v>257</v>
      </c>
      <c r="I94" s="46">
        <f t="shared" si="17"/>
        <v>117</v>
      </c>
      <c r="K94" s="45"/>
      <c r="L94" s="39" t="s">
        <v>257</v>
      </c>
      <c r="M94" s="46">
        <f t="shared" si="18"/>
        <v>222</v>
      </c>
      <c r="O94" s="45"/>
      <c r="P94" s="39" t="s">
        <v>257</v>
      </c>
      <c r="Q94" s="46">
        <f t="shared" si="19"/>
        <v>102.96000000000001</v>
      </c>
    </row>
    <row r="95" spans="1:17">
      <c r="A95" s="39" t="s">
        <v>200</v>
      </c>
      <c r="C95" s="45"/>
      <c r="D95" s="39" t="s">
        <v>257</v>
      </c>
      <c r="E95" s="46">
        <f t="shared" si="16"/>
        <v>117</v>
      </c>
      <c r="G95" s="45"/>
      <c r="H95" s="39" t="s">
        <v>257</v>
      </c>
      <c r="I95" s="46">
        <f t="shared" si="17"/>
        <v>117</v>
      </c>
      <c r="K95" s="45"/>
      <c r="L95" s="39" t="s">
        <v>257</v>
      </c>
      <c r="M95" s="46">
        <f t="shared" si="18"/>
        <v>222</v>
      </c>
      <c r="O95" s="45"/>
      <c r="P95" s="39" t="s">
        <v>257</v>
      </c>
      <c r="Q95" s="46">
        <f t="shared" si="19"/>
        <v>102.96000000000001</v>
      </c>
    </row>
    <row r="96" spans="1:17">
      <c r="A96" s="39" t="s">
        <v>201</v>
      </c>
      <c r="C96" s="45"/>
      <c r="D96" s="39" t="s">
        <v>257</v>
      </c>
      <c r="E96" s="46">
        <f t="shared" si="16"/>
        <v>117</v>
      </c>
      <c r="G96" s="45"/>
      <c r="H96" s="39" t="s">
        <v>257</v>
      </c>
      <c r="I96" s="46">
        <f t="shared" si="17"/>
        <v>117</v>
      </c>
      <c r="K96" s="45">
        <v>100</v>
      </c>
      <c r="L96" s="39" t="s">
        <v>257</v>
      </c>
      <c r="M96" s="46">
        <f t="shared" si="18"/>
        <v>122</v>
      </c>
      <c r="O96" s="45"/>
      <c r="P96" s="39" t="s">
        <v>257</v>
      </c>
      <c r="Q96" s="46">
        <f t="shared" si="19"/>
        <v>102.96000000000001</v>
      </c>
    </row>
    <row r="97" spans="1:17">
      <c r="A97" s="39" t="s">
        <v>202</v>
      </c>
      <c r="C97" s="45"/>
      <c r="D97" s="39" t="s">
        <v>257</v>
      </c>
      <c r="E97" s="46">
        <f t="shared" si="16"/>
        <v>117</v>
      </c>
      <c r="G97" s="45"/>
      <c r="H97" s="39" t="s">
        <v>257</v>
      </c>
      <c r="I97" s="46">
        <f t="shared" si="17"/>
        <v>117</v>
      </c>
      <c r="K97" s="45"/>
      <c r="L97" s="39" t="s">
        <v>257</v>
      </c>
      <c r="M97" s="46">
        <f t="shared" si="18"/>
        <v>122</v>
      </c>
      <c r="O97" s="45"/>
      <c r="P97" s="39" t="s">
        <v>257</v>
      </c>
      <c r="Q97" s="46">
        <f t="shared" si="19"/>
        <v>102.96000000000001</v>
      </c>
    </row>
    <row r="98" spans="1:17">
      <c r="A98" s="42" t="s">
        <v>138</v>
      </c>
      <c r="C98" s="45"/>
      <c r="D98" s="39" t="s">
        <v>257</v>
      </c>
      <c r="E98" s="46">
        <f t="shared" si="16"/>
        <v>117</v>
      </c>
      <c r="G98" s="45"/>
      <c r="H98" s="39" t="s">
        <v>257</v>
      </c>
      <c r="I98" s="46">
        <f t="shared" si="17"/>
        <v>117</v>
      </c>
      <c r="K98" s="45"/>
      <c r="L98" s="39" t="s">
        <v>257</v>
      </c>
      <c r="M98" s="46">
        <f t="shared" si="18"/>
        <v>122</v>
      </c>
      <c r="O98" s="45"/>
      <c r="P98" s="39" t="s">
        <v>257</v>
      </c>
      <c r="Q98" s="46">
        <f t="shared" si="19"/>
        <v>102.96000000000001</v>
      </c>
    </row>
    <row r="99" spans="1:17">
      <c r="A99" s="42" t="s">
        <v>138</v>
      </c>
      <c r="C99" s="45"/>
      <c r="D99" s="39" t="s">
        <v>257</v>
      </c>
      <c r="E99" s="46">
        <f t="shared" si="16"/>
        <v>117</v>
      </c>
      <c r="G99" s="45"/>
      <c r="H99" s="39" t="s">
        <v>257</v>
      </c>
      <c r="I99" s="46">
        <f t="shared" si="17"/>
        <v>117</v>
      </c>
      <c r="K99" s="45"/>
      <c r="L99" s="39" t="s">
        <v>257</v>
      </c>
      <c r="M99" s="46">
        <f t="shared" si="18"/>
        <v>122</v>
      </c>
      <c r="O99" s="45"/>
      <c r="P99" s="39" t="s">
        <v>257</v>
      </c>
      <c r="Q99" s="46">
        <f t="shared" si="19"/>
        <v>102.96000000000001</v>
      </c>
    </row>
    <row r="100" spans="1:17">
      <c r="A100" s="42" t="s">
        <v>138</v>
      </c>
      <c r="C100" s="45"/>
      <c r="D100" s="39" t="s">
        <v>257</v>
      </c>
      <c r="E100" s="46">
        <f t="shared" si="16"/>
        <v>117</v>
      </c>
      <c r="G100" s="45"/>
      <c r="H100" s="39" t="s">
        <v>257</v>
      </c>
      <c r="I100" s="46">
        <f t="shared" si="17"/>
        <v>117</v>
      </c>
      <c r="K100" s="45"/>
      <c r="L100" s="39" t="s">
        <v>257</v>
      </c>
      <c r="M100" s="46">
        <f t="shared" si="18"/>
        <v>122</v>
      </c>
      <c r="O100" s="45"/>
      <c r="P100" s="39" t="s">
        <v>257</v>
      </c>
      <c r="Q100" s="46">
        <f t="shared" si="19"/>
        <v>102.96000000000001</v>
      </c>
    </row>
    <row r="101" spans="1:17">
      <c r="A101" s="42" t="s">
        <v>138</v>
      </c>
      <c r="C101" s="45"/>
      <c r="D101" s="39" t="s">
        <v>257</v>
      </c>
      <c r="E101" s="46">
        <f t="shared" si="16"/>
        <v>117</v>
      </c>
      <c r="G101" s="45"/>
      <c r="H101" s="39" t="s">
        <v>257</v>
      </c>
      <c r="I101" s="46">
        <f t="shared" si="17"/>
        <v>117</v>
      </c>
      <c r="K101" s="45"/>
      <c r="L101" s="39" t="s">
        <v>257</v>
      </c>
      <c r="M101" s="46">
        <f t="shared" si="18"/>
        <v>122</v>
      </c>
      <c r="O101" s="45"/>
      <c r="P101" s="39" t="s">
        <v>257</v>
      </c>
      <c r="Q101" s="46">
        <f t="shared" si="19"/>
        <v>102.96000000000001</v>
      </c>
    </row>
    <row r="102" spans="1:17">
      <c r="A102" s="42" t="s">
        <v>138</v>
      </c>
      <c r="C102" s="45"/>
      <c r="D102" s="39" t="s">
        <v>257</v>
      </c>
      <c r="E102" s="46">
        <f t="shared" si="16"/>
        <v>117</v>
      </c>
      <c r="G102" s="45"/>
      <c r="H102" s="39" t="s">
        <v>257</v>
      </c>
      <c r="I102" s="46">
        <f t="shared" si="17"/>
        <v>117</v>
      </c>
      <c r="K102" s="45"/>
      <c r="L102" s="39" t="s">
        <v>257</v>
      </c>
      <c r="M102" s="46">
        <f t="shared" si="18"/>
        <v>122</v>
      </c>
      <c r="O102" s="45"/>
      <c r="P102" s="39" t="s">
        <v>257</v>
      </c>
      <c r="Q102" s="46">
        <f t="shared" si="19"/>
        <v>102.96000000000001</v>
      </c>
    </row>
    <row r="103" spans="1:17">
      <c r="A103" s="42" t="s">
        <v>138</v>
      </c>
      <c r="C103" s="45"/>
      <c r="D103" s="39" t="s">
        <v>257</v>
      </c>
      <c r="E103" s="46">
        <f t="shared" si="16"/>
        <v>117</v>
      </c>
      <c r="G103" s="45"/>
      <c r="H103" s="39" t="s">
        <v>257</v>
      </c>
      <c r="I103" s="46">
        <f t="shared" si="17"/>
        <v>117</v>
      </c>
      <c r="K103" s="45"/>
      <c r="L103" s="39" t="s">
        <v>257</v>
      </c>
      <c r="M103" s="46">
        <f t="shared" si="18"/>
        <v>122</v>
      </c>
      <c r="O103" s="45"/>
      <c r="P103" s="39" t="s">
        <v>257</v>
      </c>
      <c r="Q103" s="46">
        <f t="shared" si="19"/>
        <v>102.96000000000001</v>
      </c>
    </row>
    <row r="106" spans="1:17">
      <c r="A106" s="39" t="s">
        <v>266</v>
      </c>
    </row>
    <row r="107" spans="1:17">
      <c r="A107" s="39" t="s">
        <v>267</v>
      </c>
    </row>
    <row r="108" spans="1:17">
      <c r="A108" s="39" t="s">
        <v>268</v>
      </c>
    </row>
    <row r="110" spans="1:17">
      <c r="A110" s="39" t="s">
        <v>269</v>
      </c>
    </row>
    <row r="111" spans="1:17">
      <c r="A111" s="39" t="s">
        <v>270</v>
      </c>
    </row>
    <row r="112" spans="1:17">
      <c r="A112" s="39" t="s">
        <v>271</v>
      </c>
    </row>
    <row r="113" spans="1:1">
      <c r="A113" s="39" t="s">
        <v>272</v>
      </c>
    </row>
    <row r="114" spans="1:1">
      <c r="A114" s="39" t="s">
        <v>273</v>
      </c>
    </row>
    <row r="116" spans="1:1">
      <c r="A116" s="39" t="s">
        <v>274</v>
      </c>
    </row>
    <row r="117" spans="1:1">
      <c r="A117" s="39" t="s">
        <v>275</v>
      </c>
    </row>
    <row r="118" spans="1:1">
      <c r="A118" s="39" t="s">
        <v>276</v>
      </c>
    </row>
    <row r="119" spans="1:1">
      <c r="A119" s="39" t="s">
        <v>277</v>
      </c>
    </row>
    <row r="120" spans="1:1">
      <c r="A120" s="39" t="s">
        <v>278</v>
      </c>
    </row>
    <row r="121" spans="1:1">
      <c r="A121" s="39" t="s">
        <v>279</v>
      </c>
    </row>
    <row r="123" spans="1:1">
      <c r="A123" s="39" t="s">
        <v>280</v>
      </c>
    </row>
    <row r="124" spans="1:1">
      <c r="A124" s="39" t="s">
        <v>281</v>
      </c>
    </row>
    <row r="125" spans="1:1">
      <c r="A125" s="39" t="s">
        <v>282</v>
      </c>
    </row>
    <row r="126" spans="1:1">
      <c r="A126" s="39" t="s">
        <v>283</v>
      </c>
    </row>
    <row r="127" spans="1:1">
      <c r="A127" s="39" t="s">
        <v>284</v>
      </c>
    </row>
    <row r="129" spans="1:1">
      <c r="A129" s="39" t="s">
        <v>285</v>
      </c>
    </row>
    <row r="130" spans="1:1">
      <c r="A130" s="39" t="s">
        <v>286</v>
      </c>
    </row>
    <row r="131" spans="1:1">
      <c r="A131" s="39" t="s">
        <v>287</v>
      </c>
    </row>
    <row r="133" spans="1:1">
      <c r="A133" s="39" t="s">
        <v>288</v>
      </c>
    </row>
    <row r="134" spans="1:1">
      <c r="A134" s="39" t="s">
        <v>289</v>
      </c>
    </row>
    <row r="135" spans="1:1">
      <c r="A135" s="39" t="s">
        <v>290</v>
      </c>
    </row>
    <row r="137" spans="1:1">
      <c r="A137" s="39" t="s">
        <v>291</v>
      </c>
    </row>
    <row r="138" spans="1:1">
      <c r="A138" s="39" t="s">
        <v>292</v>
      </c>
    </row>
    <row r="139" spans="1:1">
      <c r="A139" s="39" t="s">
        <v>293</v>
      </c>
    </row>
    <row r="141" spans="1:1">
      <c r="A141" s="39" t="s">
        <v>294</v>
      </c>
    </row>
    <row r="142" spans="1:1">
      <c r="A142" s="39" t="s">
        <v>295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62"/>
  <sheetViews>
    <sheetView topLeftCell="A19" workbookViewId="0">
      <selection sqref="A1:H1048576"/>
    </sheetView>
  </sheetViews>
  <sheetFormatPr defaultRowHeight="16.5"/>
  <cols>
    <col min="1" max="1" width="29.5703125" style="14" customWidth="1"/>
    <col min="2" max="2" width="2.7109375" style="14" customWidth="1"/>
    <col min="3" max="3" width="14.5703125" style="14" customWidth="1"/>
    <col min="4" max="4" width="2.7109375" style="14" customWidth="1"/>
    <col min="5" max="5" width="23.7109375" style="14" customWidth="1"/>
    <col min="6" max="8" width="9.140625" style="14"/>
  </cols>
  <sheetData>
    <row r="1" spans="1:1">
      <c r="A1" s="13" t="s">
        <v>296</v>
      </c>
    </row>
    <row r="2" spans="1:1">
      <c r="A2" s="13"/>
    </row>
    <row r="3" spans="1:1">
      <c r="A3" s="14" t="s">
        <v>297</v>
      </c>
    </row>
    <row r="4" spans="1:1">
      <c r="A4" s="14" t="s">
        <v>298</v>
      </c>
    </row>
    <row r="5" spans="1:1">
      <c r="A5" s="14" t="s">
        <v>299</v>
      </c>
    </row>
    <row r="6" spans="1:1">
      <c r="A6" s="14" t="s">
        <v>300</v>
      </c>
    </row>
    <row r="7" spans="1:1">
      <c r="A7" s="3" t="s">
        <v>301</v>
      </c>
    </row>
    <row r="8" spans="1:1">
      <c r="A8" s="3"/>
    </row>
    <row r="9" spans="1:1">
      <c r="A9" s="14" t="s">
        <v>302</v>
      </c>
    </row>
    <row r="10" spans="1:1">
      <c r="A10" s="14" t="s">
        <v>303</v>
      </c>
    </row>
    <row r="11" spans="1:1">
      <c r="A11" s="14" t="s">
        <v>304</v>
      </c>
    </row>
    <row r="12" spans="1:1">
      <c r="A12" s="3" t="s">
        <v>305</v>
      </c>
    </row>
    <row r="13" spans="1:1">
      <c r="A13" s="3"/>
    </row>
    <row r="14" spans="1:1">
      <c r="A14" s="14" t="s">
        <v>306</v>
      </c>
    </row>
    <row r="15" spans="1:1">
      <c r="A15" s="14" t="s">
        <v>307</v>
      </c>
    </row>
    <row r="16" spans="1:1">
      <c r="A16" s="14" t="s">
        <v>308</v>
      </c>
    </row>
    <row r="17" spans="1:5">
      <c r="A17" s="14" t="s">
        <v>309</v>
      </c>
    </row>
    <row r="18" spans="1:5">
      <c r="A18" s="3" t="s">
        <v>310</v>
      </c>
    </row>
    <row r="19" spans="1:5">
      <c r="A19" s="3"/>
    </row>
    <row r="20" spans="1:5">
      <c r="A20" s="14" t="s">
        <v>311</v>
      </c>
    </row>
    <row r="21" spans="1:5">
      <c r="A21" s="14" t="s">
        <v>312</v>
      </c>
    </row>
    <row r="22" spans="1:5">
      <c r="A22" s="14" t="s">
        <v>313</v>
      </c>
    </row>
    <row r="23" spans="1:5">
      <c r="A23" s="14" t="s">
        <v>314</v>
      </c>
    </row>
    <row r="24" spans="1:5">
      <c r="A24" s="14" t="s">
        <v>315</v>
      </c>
    </row>
    <row r="25" spans="1:5">
      <c r="A25" s="14" t="s">
        <v>316</v>
      </c>
    </row>
    <row r="26" spans="1:5">
      <c r="A26" s="14" t="s">
        <v>317</v>
      </c>
    </row>
    <row r="27" spans="1:5">
      <c r="A27" s="14" t="s">
        <v>318</v>
      </c>
    </row>
    <row r="29" spans="1:5">
      <c r="A29" s="48" t="s">
        <v>319</v>
      </c>
      <c r="B29" s="23"/>
      <c r="C29" s="48" t="s">
        <v>320</v>
      </c>
      <c r="D29" s="23"/>
      <c r="E29" s="49" t="s">
        <v>321</v>
      </c>
    </row>
    <row r="30" spans="1:5">
      <c r="A30" s="19" t="s">
        <v>322</v>
      </c>
      <c r="C30" s="21">
        <v>0.02</v>
      </c>
      <c r="E30" s="21">
        <v>0</v>
      </c>
    </row>
    <row r="31" spans="1:5">
      <c r="A31" s="19"/>
      <c r="C31" s="21"/>
      <c r="E31" s="21"/>
    </row>
    <row r="32" spans="1:5">
      <c r="A32" s="19"/>
      <c r="C32" s="21"/>
      <c r="E32" s="21"/>
    </row>
    <row r="33" spans="1:5">
      <c r="A33" s="19"/>
      <c r="C33" s="21"/>
      <c r="E33" s="21"/>
    </row>
    <row r="34" spans="1:5">
      <c r="A34" s="19"/>
      <c r="C34" s="21"/>
      <c r="E34" s="21"/>
    </row>
    <row r="35" spans="1:5">
      <c r="A35" s="19"/>
      <c r="C35" s="21"/>
      <c r="E35" s="21"/>
    </row>
    <row r="36" spans="1:5">
      <c r="A36" s="19"/>
      <c r="C36" s="21"/>
      <c r="E36" s="21"/>
    </row>
    <row r="37" spans="1:5">
      <c r="A37" s="19"/>
      <c r="C37" s="21"/>
      <c r="E37" s="21"/>
    </row>
    <row r="38" spans="1:5">
      <c r="A38" s="19"/>
      <c r="C38" s="21"/>
      <c r="E38" s="21"/>
    </row>
    <row r="39" spans="1:5">
      <c r="A39" s="19"/>
      <c r="C39" s="21"/>
      <c r="E39" s="21"/>
    </row>
    <row r="40" spans="1:5">
      <c r="A40" s="19"/>
      <c r="C40" s="21"/>
      <c r="E40" s="21"/>
    </row>
    <row r="41" spans="1:5">
      <c r="A41" s="19"/>
      <c r="C41" s="21"/>
      <c r="E41" s="21"/>
    </row>
    <row r="42" spans="1:5">
      <c r="A42" s="19"/>
      <c r="C42" s="21"/>
      <c r="E42" s="21"/>
    </row>
    <row r="43" spans="1:5">
      <c r="A43" s="19"/>
      <c r="C43" s="21"/>
      <c r="E43" s="21"/>
    </row>
    <row r="44" spans="1:5">
      <c r="A44" s="19"/>
      <c r="C44" s="21"/>
      <c r="E44" s="21"/>
    </row>
    <row r="45" spans="1:5">
      <c r="A45" s="19"/>
      <c r="C45" s="21"/>
      <c r="E45" s="21"/>
    </row>
    <row r="46" spans="1:5">
      <c r="A46" s="19"/>
      <c r="C46" s="21"/>
      <c r="E46" s="21"/>
    </row>
    <row r="47" spans="1:5">
      <c r="A47" s="19"/>
      <c r="C47" s="21"/>
      <c r="E47" s="21"/>
    </row>
    <row r="48" spans="1:5">
      <c r="A48" s="19"/>
      <c r="C48" s="21"/>
      <c r="E48" s="21"/>
    </row>
    <row r="49" spans="1:5">
      <c r="A49" s="19"/>
      <c r="C49" s="21"/>
      <c r="E49" s="21"/>
    </row>
    <row r="50" spans="1:5">
      <c r="A50" s="19"/>
      <c r="C50" s="21"/>
      <c r="E50" s="21"/>
    </row>
    <row r="51" spans="1:5">
      <c r="A51" s="19"/>
      <c r="C51" s="21"/>
      <c r="E51" s="21"/>
    </row>
    <row r="52" spans="1:5">
      <c r="A52" s="19"/>
      <c r="C52" s="21"/>
      <c r="E52" s="21"/>
    </row>
    <row r="53" spans="1:5">
      <c r="A53" s="19"/>
      <c r="C53" s="21"/>
      <c r="E53" s="21"/>
    </row>
    <row r="54" spans="1:5">
      <c r="A54" s="19"/>
      <c r="C54" s="21"/>
      <c r="E54" s="21"/>
    </row>
    <row r="55" spans="1:5">
      <c r="A55" s="50"/>
      <c r="B55" s="50"/>
      <c r="C55" s="51"/>
      <c r="D55" s="50"/>
      <c r="E55" s="51"/>
    </row>
    <row r="56" spans="1:5">
      <c r="A56" s="50"/>
      <c r="B56" s="50"/>
      <c r="C56" s="51"/>
      <c r="D56" s="50"/>
      <c r="E56" s="51"/>
    </row>
    <row r="57" spans="1:5">
      <c r="A57" s="50"/>
      <c r="B57" s="50"/>
      <c r="C57" s="51"/>
      <c r="D57" s="50"/>
      <c r="E57" s="51"/>
    </row>
    <row r="58" spans="1:5">
      <c r="A58" s="50"/>
      <c r="B58" s="50"/>
      <c r="C58" s="51"/>
      <c r="D58" s="50"/>
      <c r="E58" s="51"/>
    </row>
    <row r="59" spans="1:5">
      <c r="A59" s="50"/>
      <c r="B59" s="50"/>
      <c r="C59" s="51"/>
      <c r="D59" s="50"/>
      <c r="E59" s="51"/>
    </row>
    <row r="60" spans="1:5">
      <c r="A60" s="50"/>
      <c r="B60" s="50"/>
      <c r="C60" s="51"/>
      <c r="D60" s="50"/>
      <c r="E60" s="51"/>
    </row>
    <row r="61" spans="1:5">
      <c r="A61" s="50"/>
      <c r="B61" s="50"/>
      <c r="C61" s="51"/>
      <c r="D61" s="50"/>
      <c r="E61" s="51"/>
    </row>
    <row r="62" spans="1:5">
      <c r="A62" s="50"/>
      <c r="B62" s="50"/>
      <c r="C62" s="51"/>
      <c r="D62" s="50"/>
      <c r="E62" s="5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sqref="A1:I1048576"/>
    </sheetView>
  </sheetViews>
  <sheetFormatPr defaultRowHeight="15"/>
  <cols>
    <col min="1" max="1" width="37.5703125" customWidth="1"/>
    <col min="2" max="2" width="2.7109375" customWidth="1"/>
    <col min="3" max="3" width="13.7109375" customWidth="1"/>
    <col min="4" max="4" width="4" customWidth="1"/>
    <col min="5" max="5" width="13.85546875" customWidth="1"/>
    <col min="6" max="6" width="4" customWidth="1"/>
    <col min="7" max="7" width="13.42578125" customWidth="1"/>
  </cols>
  <sheetData>
    <row r="1" spans="1:7" ht="16.5">
      <c r="A1" s="13" t="s">
        <v>323</v>
      </c>
    </row>
    <row r="2" spans="1:7" ht="16.5">
      <c r="A2" s="13" t="s">
        <v>319</v>
      </c>
      <c r="C2" s="91" t="s">
        <v>324</v>
      </c>
      <c r="D2" s="91"/>
      <c r="E2" s="91"/>
      <c r="F2" s="91"/>
      <c r="G2" s="91"/>
    </row>
    <row r="3" spans="1:7" ht="16.5">
      <c r="A3" s="13"/>
      <c r="C3" s="52"/>
    </row>
    <row r="4" spans="1:7" ht="16.5">
      <c r="A4" s="13" t="s">
        <v>325</v>
      </c>
      <c r="C4" s="53" t="s">
        <v>326</v>
      </c>
      <c r="E4" s="54" t="s">
        <v>255</v>
      </c>
      <c r="G4" s="54" t="s">
        <v>327</v>
      </c>
    </row>
    <row r="5" spans="1:7" ht="16.5">
      <c r="A5" s="13"/>
    </row>
    <row r="6" spans="1:7" ht="16.5">
      <c r="A6" s="3" t="s">
        <v>328</v>
      </c>
      <c r="C6" s="55"/>
      <c r="E6" s="55"/>
      <c r="G6" s="55"/>
    </row>
    <row r="7" spans="1:7" ht="16.5">
      <c r="A7" s="3" t="s">
        <v>329</v>
      </c>
      <c r="C7" s="55">
        <v>12000</v>
      </c>
      <c r="E7" s="55">
        <v>12050</v>
      </c>
      <c r="G7" s="55">
        <v>12100</v>
      </c>
    </row>
    <row r="8" spans="1:7" ht="16.5">
      <c r="A8" s="3" t="s">
        <v>131</v>
      </c>
      <c r="C8" s="55"/>
      <c r="E8" s="55"/>
      <c r="G8" s="55"/>
    </row>
    <row r="9" spans="1:7" ht="16.5">
      <c r="A9" s="3" t="s">
        <v>132</v>
      </c>
      <c r="C9" s="55"/>
      <c r="E9" s="55"/>
      <c r="G9" s="55"/>
    </row>
    <row r="10" spans="1:7" ht="16.5">
      <c r="A10" s="3" t="s">
        <v>330</v>
      </c>
      <c r="C10" s="55"/>
      <c r="E10" s="55"/>
      <c r="G10" s="55"/>
    </row>
    <row r="11" spans="1:7" ht="16.5">
      <c r="A11" s="3" t="s">
        <v>22</v>
      </c>
      <c r="C11" s="55"/>
      <c r="E11" s="55"/>
      <c r="G11" s="55"/>
    </row>
    <row r="12" spans="1:7" ht="16.5">
      <c r="A12" s="3" t="s">
        <v>331</v>
      </c>
      <c r="C12" s="55"/>
      <c r="E12" s="55"/>
      <c r="G12" s="55"/>
    </row>
    <row r="13" spans="1:7" ht="16.5">
      <c r="A13" s="3" t="s">
        <v>332</v>
      </c>
      <c r="C13" s="55"/>
      <c r="E13" s="55"/>
      <c r="G13" s="55"/>
    </row>
    <row r="14" spans="1:7" ht="16.5">
      <c r="A14" s="3" t="s">
        <v>333</v>
      </c>
      <c r="C14" s="55">
        <v>132</v>
      </c>
      <c r="E14" s="55">
        <v>264</v>
      </c>
      <c r="G14" s="55">
        <v>396</v>
      </c>
    </row>
    <row r="15" spans="1:7" ht="16.5">
      <c r="A15" s="3" t="s">
        <v>157</v>
      </c>
      <c r="C15" s="55">
        <v>50</v>
      </c>
      <c r="E15" s="55">
        <v>100</v>
      </c>
      <c r="G15" s="55">
        <v>150</v>
      </c>
    </row>
    <row r="16" spans="1:7" ht="16.5">
      <c r="A16" s="3" t="s">
        <v>334</v>
      </c>
      <c r="C16" s="55"/>
      <c r="E16" s="55"/>
      <c r="G16" s="55"/>
    </row>
    <row r="17" spans="1:7" ht="16.5">
      <c r="A17" s="3" t="s">
        <v>19</v>
      </c>
      <c r="C17" s="55"/>
      <c r="E17" s="55"/>
      <c r="G17" s="55"/>
    </row>
    <row r="18" spans="1:7" ht="16.5">
      <c r="A18" s="3" t="s">
        <v>335</v>
      </c>
      <c r="C18" s="55"/>
      <c r="E18" s="55"/>
      <c r="G18" s="55"/>
    </row>
    <row r="19" spans="1:7" ht="16.5">
      <c r="A19" s="3" t="s">
        <v>336</v>
      </c>
      <c r="C19" s="55">
        <v>1000</v>
      </c>
      <c r="E19" s="55">
        <v>1000</v>
      </c>
      <c r="G19" s="55">
        <v>1000</v>
      </c>
    </row>
    <row r="20" spans="1:7" ht="16.5">
      <c r="A20" s="14" t="s">
        <v>167</v>
      </c>
      <c r="C20" s="55"/>
      <c r="E20" s="55"/>
      <c r="G20" s="55"/>
    </row>
    <row r="21" spans="1:7" ht="16.5">
      <c r="A21" s="3" t="s">
        <v>18</v>
      </c>
      <c r="C21" s="55">
        <v>78</v>
      </c>
      <c r="E21" s="55">
        <f>C21*2</f>
        <v>156</v>
      </c>
      <c r="G21" s="55">
        <f>C21*3</f>
        <v>234</v>
      </c>
    </row>
    <row r="22" spans="1:7" ht="16.5">
      <c r="A22" s="3" t="s">
        <v>337</v>
      </c>
      <c r="C22" s="55"/>
      <c r="E22" s="55"/>
      <c r="G22" s="55"/>
    </row>
    <row r="23" spans="1:7" ht="16.5">
      <c r="A23" s="3" t="s">
        <v>178</v>
      </c>
      <c r="C23" s="55"/>
      <c r="E23" s="55"/>
      <c r="G23" s="55"/>
    </row>
    <row r="24" spans="1:7" ht="16.5">
      <c r="A24" s="3" t="s">
        <v>338</v>
      </c>
      <c r="C24" s="55">
        <v>35</v>
      </c>
      <c r="E24" s="55">
        <v>70</v>
      </c>
      <c r="G24" s="55">
        <f>C24*3</f>
        <v>105</v>
      </c>
    </row>
    <row r="25" spans="1:7" ht="16.5">
      <c r="A25" s="3" t="s">
        <v>339</v>
      </c>
      <c r="C25" s="55">
        <v>50</v>
      </c>
      <c r="E25" s="55">
        <v>100</v>
      </c>
      <c r="G25" s="55">
        <v>150</v>
      </c>
    </row>
    <row r="26" spans="1:7" ht="16.5">
      <c r="A26" s="56" t="s">
        <v>340</v>
      </c>
      <c r="C26" s="55"/>
      <c r="E26" s="55"/>
      <c r="G26" s="55"/>
    </row>
    <row r="27" spans="1:7" ht="16.5">
      <c r="A27" s="56" t="s">
        <v>340</v>
      </c>
      <c r="C27" s="55"/>
      <c r="E27" s="55"/>
      <c r="G27" s="55"/>
    </row>
    <row r="28" spans="1:7" ht="16.5">
      <c r="A28" s="14" t="s">
        <v>341</v>
      </c>
    </row>
    <row r="29" spans="1:7" ht="16.5">
      <c r="A29" s="14" t="s">
        <v>58</v>
      </c>
      <c r="C29" s="57">
        <f>SUM(C6:C27)</f>
        <v>13345</v>
      </c>
      <c r="D29" s="58"/>
      <c r="E29" s="57">
        <f>SUM(E6:E27)</f>
        <v>13740</v>
      </c>
      <c r="F29" s="58"/>
      <c r="G29" s="57">
        <f>SUM(G6:G27)</f>
        <v>14135</v>
      </c>
    </row>
    <row r="31" spans="1:7" ht="16.5">
      <c r="A31" s="14" t="s">
        <v>342</v>
      </c>
    </row>
    <row r="32" spans="1:7" ht="16.5">
      <c r="A32" s="14" t="s">
        <v>343</v>
      </c>
    </row>
    <row r="33" spans="1:1" ht="16.5">
      <c r="A33" s="14" t="s">
        <v>344</v>
      </c>
    </row>
    <row r="34" spans="1:1" ht="16.5">
      <c r="A34" s="14" t="s">
        <v>345</v>
      </c>
    </row>
    <row r="35" spans="1:1" ht="16.5">
      <c r="A35" s="14" t="s">
        <v>346</v>
      </c>
    </row>
    <row r="36" spans="1:1" ht="16.5">
      <c r="A36" s="14" t="s">
        <v>347</v>
      </c>
    </row>
    <row r="37" spans="1:1" ht="16.5">
      <c r="A37" s="14" t="s">
        <v>348</v>
      </c>
    </row>
    <row r="38" spans="1:1" ht="16.5">
      <c r="A38" s="14" t="s">
        <v>349</v>
      </c>
    </row>
  </sheetData>
  <mergeCells count="1">
    <mergeCell ref="C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FP maj Comp of Fin Plan</vt:lpstr>
      <vt:lpstr>Consumer Equity Sheet  Form 2 </vt:lpstr>
      <vt:lpstr>F3 Income Sources</vt:lpstr>
      <vt:lpstr>F4 Lump Sum plan</vt:lpstr>
      <vt:lpstr>F5 Cash Flow Sheet</vt:lpstr>
      <vt:lpstr>F6 Recommended Percents</vt:lpstr>
      <vt:lpstr>F7 Allocated Spending plan</vt:lpstr>
      <vt:lpstr>F8 Income planning</vt:lpstr>
      <vt:lpstr>F9 Breakdown of Savings</vt:lpstr>
      <vt:lpstr>F10 Debt Snowball</vt:lpstr>
      <vt:lpstr>F11 Pro Rata Debt List </vt:lpstr>
      <vt:lpstr>F12 Monthly Retirement Planning</vt:lpstr>
      <vt:lpstr>F13 Monthly College Plan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DANunan</dc:creator>
  <cp:lastModifiedBy>DANunan</cp:lastModifiedBy>
  <dcterms:created xsi:type="dcterms:W3CDTF">2014-05-03T22:47:39Z</dcterms:created>
  <dcterms:modified xsi:type="dcterms:W3CDTF">2014-05-06T01:51:27Z</dcterms:modified>
</cp:coreProperties>
</file>